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УП 49\"/>
    </mc:Choice>
  </mc:AlternateContent>
  <bookViews>
    <workbookView xWindow="0" yWindow="0" windowWidth="20490" windowHeight="7320" firstSheet="1" activeTab="4"/>
  </bookViews>
  <sheets>
    <sheet name="Справочники" sheetId="1" r:id="rId1"/>
    <sheet name="Учет" sheetId="2" r:id="rId2"/>
    <sheet name="Фильтр" sheetId="3" r:id="rId3"/>
    <sheet name="Итоги" sheetId="4" r:id="rId4"/>
    <sheet name="Сводная таблица" sheetId="5" r:id="rId5"/>
  </sheets>
  <definedNames>
    <definedName name="_xlnm._FilterDatabase" localSheetId="2" hidden="1">Фильтр!$A$2:$F$13</definedName>
    <definedName name="Категории">Справочники!$C$2:$D$4</definedName>
    <definedName name="ФИО">Справочники!$A$2:$A$5</definedName>
    <definedName name="Цена">Учет!$C$15</definedName>
  </definedNames>
  <calcPr calcId="152511" calcCompleted="0"/>
  <pivotCaches>
    <pivotCache cacheId="9" r:id="rId6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6" i="3" l="1"/>
  <c r="E3" i="2"/>
  <c r="F3" i="2"/>
  <c r="E4" i="2"/>
  <c r="F4" i="2"/>
  <c r="E5" i="2"/>
  <c r="F5" i="2"/>
  <c r="E6" i="2"/>
  <c r="F6" i="2"/>
  <c r="E7" i="2"/>
  <c r="F7" i="2"/>
  <c r="E8" i="2"/>
  <c r="F8" i="2"/>
  <c r="E9" i="2"/>
  <c r="F9" i="2"/>
  <c r="E10" i="2"/>
  <c r="F10" i="2"/>
  <c r="E11" i="2"/>
  <c r="F11" i="2"/>
  <c r="E12" i="2"/>
  <c r="F12" i="2"/>
  <c r="E13" i="2"/>
  <c r="F13" i="2"/>
  <c r="G4" i="5"/>
  <c r="G5" i="5"/>
  <c r="G6" i="5"/>
  <c r="G7" i="5"/>
  <c r="G8" i="5"/>
  <c r="G9" i="5"/>
  <c r="G10" i="5"/>
  <c r="G11" i="5"/>
  <c r="G12" i="5"/>
  <c r="G13" i="5"/>
  <c r="G3" i="5"/>
  <c r="F13" i="5"/>
  <c r="E13" i="5"/>
  <c r="E12" i="5"/>
  <c r="F12" i="5" s="1"/>
  <c r="F11" i="5"/>
  <c r="E11" i="5"/>
  <c r="F10" i="5"/>
  <c r="E10" i="5"/>
  <c r="E9" i="5"/>
  <c r="F9" i="5" s="1"/>
  <c r="F8" i="5"/>
  <c r="E8" i="5"/>
  <c r="F7" i="5"/>
  <c r="E7" i="5"/>
  <c r="F6" i="5"/>
  <c r="E6" i="5"/>
  <c r="E5" i="5"/>
  <c r="F5" i="5" s="1"/>
  <c r="E4" i="5"/>
  <c r="F4" i="5" s="1"/>
  <c r="F3" i="5"/>
  <c r="E3" i="5"/>
  <c r="F16" i="4"/>
  <c r="E16" i="4"/>
  <c r="E15" i="4"/>
  <c r="F15" i="4" s="1"/>
  <c r="F13" i="4"/>
  <c r="E13" i="4"/>
  <c r="F12" i="4"/>
  <c r="E12" i="4"/>
  <c r="E11" i="4"/>
  <c r="F11" i="4" s="1"/>
  <c r="F9" i="4"/>
  <c r="E9" i="4"/>
  <c r="F8" i="4"/>
  <c r="E8" i="4"/>
  <c r="E10" i="4" s="1"/>
  <c r="F6" i="4"/>
  <c r="E6" i="4"/>
  <c r="E5" i="4"/>
  <c r="F5" i="4" s="1"/>
  <c r="E4" i="4"/>
  <c r="F4" i="4" s="1"/>
  <c r="F3" i="4"/>
  <c r="E3" i="4"/>
  <c r="F13" i="3"/>
  <c r="E13" i="3"/>
  <c r="E12" i="3"/>
  <c r="F12" i="3" s="1"/>
  <c r="F11" i="3"/>
  <c r="E11" i="3"/>
  <c r="F10" i="3"/>
  <c r="E10" i="3"/>
  <c r="E9" i="3"/>
  <c r="F9" i="3" s="1"/>
  <c r="F8" i="3"/>
  <c r="E8" i="3"/>
  <c r="F7" i="3"/>
  <c r="E7" i="3"/>
  <c r="F6" i="3"/>
  <c r="E6" i="3"/>
  <c r="E5" i="3"/>
  <c r="F5" i="3" s="1"/>
  <c r="E4" i="3"/>
  <c r="F4" i="3" s="1"/>
  <c r="F3" i="3"/>
  <c r="E3" i="3"/>
  <c r="E22" i="5"/>
  <c r="E21" i="5"/>
  <c r="E20" i="5"/>
  <c r="E19" i="5"/>
  <c r="E17" i="4" l="1"/>
  <c r="E14" i="4"/>
  <c r="E7" i="4"/>
  <c r="E18" i="4" l="1"/>
</calcChain>
</file>

<file path=xl/sharedStrings.xml><?xml version="1.0" encoding="utf-8"?>
<sst xmlns="http://schemas.openxmlformats.org/spreadsheetml/2006/main" count="155" uniqueCount="26">
  <si>
    <t>ФИО экскурсовода</t>
  </si>
  <si>
    <t>Иванова</t>
  </si>
  <si>
    <t>Михайлова</t>
  </si>
  <si>
    <t>Петрова</t>
  </si>
  <si>
    <t>Сидорова</t>
  </si>
  <si>
    <t>Категория экскурсантов</t>
  </si>
  <si>
    <t>Школьники</t>
  </si>
  <si>
    <t>Ветераны</t>
  </si>
  <si>
    <t>Не организованные</t>
  </si>
  <si>
    <t>Скидки</t>
  </si>
  <si>
    <t>Дата</t>
  </si>
  <si>
    <t>Кол-во человек в группе</t>
  </si>
  <si>
    <t>Стоимость обслуживания</t>
  </si>
  <si>
    <t>Доплата</t>
  </si>
  <si>
    <t>Цена для группы</t>
  </si>
  <si>
    <t>Учет работы экскурсоводов фирмы "Спб Турист"</t>
  </si>
  <si>
    <t>Общий итог</t>
  </si>
  <si>
    <t xml:space="preserve">Иванова </t>
  </si>
  <si>
    <t xml:space="preserve">Михайлова </t>
  </si>
  <si>
    <t xml:space="preserve">Петрова </t>
  </si>
  <si>
    <t xml:space="preserve">Сидорова </t>
  </si>
  <si>
    <t>Названия строк</t>
  </si>
  <si>
    <t>Названия столбцов</t>
  </si>
  <si>
    <t>Месяц</t>
  </si>
  <si>
    <t>Сумма по полю Стоимость обслуживания</t>
  </si>
  <si>
    <t>Зарплата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</si>
</sst>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₽&quot;_-;\-* #,##0.00\ &quot;₽&quot;_-;_-* &quot;-&quot;??\ &quot;₽&quot;_-;_-@_-"/>
    <numFmt numFmtId="164" formatCode="_-* #,##0.00\ [$₽-419]_-;\-* #,##0.00\ [$₽-419]_-;_-* &quot;-&quot;??\ [$₽-419]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1" xfId="0" applyBorder="1"/>
    <xf numFmtId="9" fontId="0" fillId="0" borderId="1" xfId="0" applyNumberFormat="1" applyBorder="1"/>
    <xf numFmtId="0" fontId="2" fillId="3" borderId="1" xfId="0" applyFont="1" applyFill="1" applyBorder="1"/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44" fontId="0" fillId="0" borderId="1" xfId="1" applyFont="1" applyBorder="1"/>
    <xf numFmtId="14" fontId="0" fillId="0" borderId="1" xfId="0" applyNumberFormat="1" applyBorder="1"/>
    <xf numFmtId="164" fontId="0" fillId="0" borderId="1" xfId="0" applyNumberFormat="1" applyBorder="1"/>
    <xf numFmtId="0" fontId="2" fillId="3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1" xfId="0" applyFont="1" applyBorder="1"/>
    <xf numFmtId="14" fontId="0" fillId="0" borderId="0" xfId="0" applyNumberFormat="1" applyBorder="1"/>
    <xf numFmtId="0" fontId="0" fillId="0" borderId="0" xfId="0" applyBorder="1"/>
    <xf numFmtId="164" fontId="0" fillId="0" borderId="0" xfId="0" applyNumberFormat="1" applyBorder="1"/>
    <xf numFmtId="0" fontId="2" fillId="0" borderId="0" xfId="0" applyFont="1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2" borderId="0" xfId="0" applyFill="1" applyAlignment="1">
      <alignment horizontal="center"/>
    </xf>
    <xf numFmtId="0" fontId="0" fillId="2" borderId="0" xfId="0" applyFill="1"/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Общая</a:t>
            </a:r>
            <a:r>
              <a:rPr lang="ru-RU" baseline="0"/>
              <a:t> сумма стоимости обслуживания</a:t>
            </a:r>
            <a:endParaRPr lang="ru-RU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Итоги!$B$7:$B$17</c:f>
              <c:strCache>
                <c:ptCount val="4"/>
                <c:pt idx="0">
                  <c:v>Иванова </c:v>
                </c:pt>
                <c:pt idx="1">
                  <c:v>Михайлова </c:v>
                </c:pt>
                <c:pt idx="2">
                  <c:v>Петрова </c:v>
                </c:pt>
                <c:pt idx="3">
                  <c:v>Сидорова </c:v>
                </c:pt>
              </c:strCache>
            </c:strRef>
          </c:cat>
          <c:val>
            <c:numRef>
              <c:f>Итоги!$E$7:$E$17</c:f>
              <c:numCache>
                <c:formatCode>_-* #\ ##0.00\ [$₽-419]_-;\-* #\ ##0.00\ [$₽-419]_-;_-* "-"??\ [$₽-419]_-;_-@_-</c:formatCode>
                <c:ptCount val="4"/>
                <c:pt idx="0">
                  <c:v>1710</c:v>
                </c:pt>
                <c:pt idx="1">
                  <c:v>765</c:v>
                </c:pt>
                <c:pt idx="2">
                  <c:v>1350</c:v>
                </c:pt>
                <c:pt idx="3">
                  <c:v>855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766762</xdr:colOff>
      <xdr:row>9</xdr:row>
      <xdr:rowOff>42862</xdr:rowOff>
    </xdr:from>
    <xdr:to>
      <xdr:col>6</xdr:col>
      <xdr:colOff>252412</xdr:colOff>
      <xdr:row>28</xdr:row>
      <xdr:rowOff>119062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ser" refreshedDate="42513.850508333337" createdVersion="5" refreshedVersion="5" minRefreshableVersion="3" recordCount="11">
  <cacheSource type="worksheet">
    <worksheetSource ref="A2:G13" sheet="Сводная таблица"/>
  </cacheSource>
  <cacheFields count="7">
    <cacheField name="Дата" numFmtId="14">
      <sharedItems containsSemiMixedTypes="0" containsNonDate="0" containsDate="1" containsString="0" minDate="2007-04-10T00:00:00" maxDate="2007-05-13T00:00:00"/>
    </cacheField>
    <cacheField name="ФИО экскурсовода" numFmtId="0">
      <sharedItems count="4">
        <s v="Иванова"/>
        <s v="Михайлова"/>
        <s v="Петрова"/>
        <s v="Сидорова"/>
      </sharedItems>
    </cacheField>
    <cacheField name="Кол-во человек в группе" numFmtId="0">
      <sharedItems containsSemiMixedTypes="0" containsString="0" containsNumber="1" containsInteger="1" minValue="15" maxValue="29"/>
    </cacheField>
    <cacheField name="Категория экскурсантов" numFmtId="0">
      <sharedItems/>
    </cacheField>
    <cacheField name="Стоимость обслуживания" numFmtId="164">
      <sharedItems containsSemiMixedTypes="0" containsString="0" containsNumber="1" minValue="382.5" maxValue="450"/>
    </cacheField>
    <cacheField name="Доплата" numFmtId="164">
      <sharedItems containsSemiMixedTypes="0" containsString="0" containsNumber="1" minValue="0" maxValue="22.5"/>
    </cacheField>
    <cacheField name="Месяц" numFmtId="0">
      <sharedItems containsSemiMixedTypes="0" containsString="0" containsNumber="1" containsInteger="1" minValue="4" maxValue="5" count="2">
        <n v="4"/>
        <n v="5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">
  <r>
    <d v="2007-04-10T00:00:00"/>
    <x v="0"/>
    <n v="20"/>
    <s v="Школьники"/>
    <n v="405"/>
    <n v="0"/>
    <x v="0"/>
  </r>
  <r>
    <d v="2007-04-11T00:00:00"/>
    <x v="0"/>
    <n v="23"/>
    <s v="Не организованные"/>
    <n v="450"/>
    <n v="22.5"/>
    <x v="0"/>
  </r>
  <r>
    <d v="2007-04-12T00:00:00"/>
    <x v="0"/>
    <n v="25"/>
    <s v="Школьники"/>
    <n v="405"/>
    <n v="20.25"/>
    <x v="0"/>
  </r>
  <r>
    <d v="2007-04-12T00:00:00"/>
    <x v="0"/>
    <n v="18"/>
    <s v="Не организованные"/>
    <n v="450"/>
    <n v="0"/>
    <x v="0"/>
  </r>
  <r>
    <d v="2007-04-13T00:00:00"/>
    <x v="1"/>
    <n v="15"/>
    <s v="Ветераны"/>
    <n v="382.5"/>
    <n v="0"/>
    <x v="0"/>
  </r>
  <r>
    <d v="2007-04-13T00:00:00"/>
    <x v="1"/>
    <n v="20"/>
    <s v="Ветераны"/>
    <n v="382.5"/>
    <n v="0"/>
    <x v="0"/>
  </r>
  <r>
    <d v="2007-04-10T00:00:00"/>
    <x v="2"/>
    <n v="21"/>
    <s v="Не организованные"/>
    <n v="450"/>
    <n v="22.5"/>
    <x v="0"/>
  </r>
  <r>
    <d v="2007-05-11T00:00:00"/>
    <x v="2"/>
    <n v="15"/>
    <s v="Не организованные"/>
    <n v="450"/>
    <n v="0"/>
    <x v="1"/>
  </r>
  <r>
    <d v="2007-05-12T00:00:00"/>
    <x v="2"/>
    <n v="20"/>
    <s v="Не организованные"/>
    <n v="450"/>
    <n v="0"/>
    <x v="1"/>
  </r>
  <r>
    <d v="2007-05-11T00:00:00"/>
    <x v="3"/>
    <n v="29"/>
    <s v="Школьники"/>
    <n v="405"/>
    <n v="20.25"/>
    <x v="1"/>
  </r>
  <r>
    <d v="2007-05-12T00:00:00"/>
    <x v="3"/>
    <n v="19"/>
    <s v="Не организованные"/>
    <n v="450"/>
    <n v="0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3" cacheId="9" applyNumberFormats="0" applyBorderFormats="0" applyFontFormats="0" applyPatternFormats="0" applyAlignmentFormats="0" applyWidthHeightFormats="1" dataCaption="Значения" updatedVersion="5" minRefreshableVersion="3" useAutoFormatting="1" itemPrintTitles="1" createdVersion="5" indent="0" outline="1" outlineData="1" multipleFieldFilters="0">
  <location ref="A17:D23" firstHeaderRow="1" firstDataRow="2" firstDataCol="1"/>
  <pivotFields count="7">
    <pivotField numFmtId="14" showAll="0"/>
    <pivotField axis="axisRow" showAll="0">
      <items count="5">
        <item x="0"/>
        <item x="1"/>
        <item x="2"/>
        <item x="3"/>
        <item t="default"/>
      </items>
    </pivotField>
    <pivotField showAll="0"/>
    <pivotField showAll="0"/>
    <pivotField dataField="1" numFmtId="164" showAll="0"/>
    <pivotField numFmtId="164" showAll="0"/>
    <pivotField axis="axisCol" showAll="0">
      <items count="3">
        <item x="0"/>
        <item x="1"/>
        <item t="default"/>
      </items>
    </pivotField>
  </pivotFields>
  <rowFields count="1">
    <field x="1"/>
  </rowFields>
  <rowItems count="5">
    <i>
      <x/>
    </i>
    <i>
      <x v="1"/>
    </i>
    <i>
      <x v="2"/>
    </i>
    <i>
      <x v="3"/>
    </i>
    <i t="grand">
      <x/>
    </i>
  </rowItems>
  <colFields count="1">
    <field x="6"/>
  </colFields>
  <colItems count="3">
    <i>
      <x/>
    </i>
    <i>
      <x v="1"/>
    </i>
    <i t="grand">
      <x/>
    </i>
  </colItems>
  <dataFields count="1">
    <dataField name="Сумма по полю Стоимость обслуживания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activeCell="D2" sqref="C2:D4"/>
    </sheetView>
  </sheetViews>
  <sheetFormatPr defaultRowHeight="15" x14ac:dyDescent="0.25"/>
  <cols>
    <col min="1" max="1" width="18.28515625" bestFit="1" customWidth="1"/>
    <col min="3" max="3" width="23.140625" bestFit="1" customWidth="1"/>
  </cols>
  <sheetData>
    <row r="1" spans="1:4" x14ac:dyDescent="0.25">
      <c r="A1" s="3" t="s">
        <v>0</v>
      </c>
      <c r="B1" s="3"/>
      <c r="C1" s="3" t="s">
        <v>5</v>
      </c>
      <c r="D1" s="3" t="s">
        <v>9</v>
      </c>
    </row>
    <row r="2" spans="1:4" x14ac:dyDescent="0.25">
      <c r="A2" s="1" t="s">
        <v>1</v>
      </c>
      <c r="B2" s="1"/>
      <c r="C2" s="1" t="s">
        <v>6</v>
      </c>
      <c r="D2" s="2">
        <v>0.1</v>
      </c>
    </row>
    <row r="3" spans="1:4" x14ac:dyDescent="0.25">
      <c r="A3" s="1" t="s">
        <v>2</v>
      </c>
      <c r="B3" s="1"/>
      <c r="C3" s="1" t="s">
        <v>7</v>
      </c>
      <c r="D3" s="2">
        <v>0.15</v>
      </c>
    </row>
    <row r="4" spans="1:4" x14ac:dyDescent="0.25">
      <c r="A4" s="1" t="s">
        <v>3</v>
      </c>
      <c r="B4" s="1"/>
      <c r="C4" s="1" t="s">
        <v>8</v>
      </c>
      <c r="D4" s="2">
        <v>0</v>
      </c>
    </row>
    <row r="5" spans="1:4" x14ac:dyDescent="0.25">
      <c r="A5" s="1" t="s">
        <v>4</v>
      </c>
      <c r="B5" s="1"/>
      <c r="C5" s="1"/>
      <c r="D5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B19" sqref="B19"/>
    </sheetView>
  </sheetViews>
  <sheetFormatPr defaultRowHeight="15" x14ac:dyDescent="0.25"/>
  <cols>
    <col min="1" max="1" width="10.140625" bestFit="1" customWidth="1"/>
    <col min="2" max="2" width="14.28515625" customWidth="1"/>
    <col min="3" max="3" width="16" customWidth="1"/>
    <col min="4" max="4" width="19.28515625" bestFit="1" customWidth="1"/>
    <col min="5" max="5" width="17.5703125" customWidth="1"/>
  </cols>
  <sheetData>
    <row r="1" spans="1:6" x14ac:dyDescent="0.25">
      <c r="A1" s="10" t="s">
        <v>15</v>
      </c>
      <c r="B1" s="10"/>
      <c r="C1" s="10"/>
      <c r="D1" s="10"/>
      <c r="E1" s="10"/>
      <c r="F1" s="10"/>
    </row>
    <row r="2" spans="1:6" s="4" customFormat="1" ht="30" x14ac:dyDescent="0.25">
      <c r="A2" s="9" t="s">
        <v>10</v>
      </c>
      <c r="B2" s="9" t="s">
        <v>0</v>
      </c>
      <c r="C2" s="9" t="s">
        <v>11</v>
      </c>
      <c r="D2" s="9" t="s">
        <v>5</v>
      </c>
      <c r="E2" s="9" t="s">
        <v>12</v>
      </c>
      <c r="F2" s="9" t="s">
        <v>13</v>
      </c>
    </row>
    <row r="3" spans="1:6" x14ac:dyDescent="0.25">
      <c r="A3" s="7">
        <v>39182</v>
      </c>
      <c r="B3" s="1" t="s">
        <v>1</v>
      </c>
      <c r="C3" s="1">
        <v>20</v>
      </c>
      <c r="D3" s="1" t="s">
        <v>6</v>
      </c>
      <c r="E3" s="8">
        <f>Цена*(1-VLOOKUP(D3,Категории,2,0))</f>
        <v>405</v>
      </c>
      <c r="F3" s="8">
        <f>IF(C3&gt;20,E3*5%,0)</f>
        <v>0</v>
      </c>
    </row>
    <row r="4" spans="1:6" x14ac:dyDescent="0.25">
      <c r="A4" s="7">
        <v>39183</v>
      </c>
      <c r="B4" s="1" t="s">
        <v>1</v>
      </c>
      <c r="C4" s="1">
        <v>23</v>
      </c>
      <c r="D4" s="1" t="s">
        <v>8</v>
      </c>
      <c r="E4" s="8">
        <f>Цена*(1-VLOOKUP(D4,Категории,2,0))</f>
        <v>450</v>
      </c>
      <c r="F4" s="8">
        <f t="shared" ref="F4:F13" si="0">IF(C4&gt;20,E4*5%,0)</f>
        <v>22.5</v>
      </c>
    </row>
    <row r="5" spans="1:6" x14ac:dyDescent="0.25">
      <c r="A5" s="7">
        <v>39184</v>
      </c>
      <c r="B5" s="1" t="s">
        <v>1</v>
      </c>
      <c r="C5" s="1">
        <v>25</v>
      </c>
      <c r="D5" s="1" t="s">
        <v>6</v>
      </c>
      <c r="E5" s="8">
        <f>Цена*(1-VLOOKUP(D5,Категории,2,0))</f>
        <v>405</v>
      </c>
      <c r="F5" s="8">
        <f t="shared" si="0"/>
        <v>20.25</v>
      </c>
    </row>
    <row r="6" spans="1:6" x14ac:dyDescent="0.25">
      <c r="A6" s="7">
        <v>39184</v>
      </c>
      <c r="B6" s="1" t="s">
        <v>1</v>
      </c>
      <c r="C6" s="1">
        <v>18</v>
      </c>
      <c r="D6" s="1" t="s">
        <v>8</v>
      </c>
      <c r="E6" s="8">
        <f>Цена*(1-VLOOKUP(D6,Категории,2,0))</f>
        <v>450</v>
      </c>
      <c r="F6" s="8">
        <f t="shared" si="0"/>
        <v>0</v>
      </c>
    </row>
    <row r="7" spans="1:6" x14ac:dyDescent="0.25">
      <c r="A7" s="7">
        <v>39185</v>
      </c>
      <c r="B7" s="1" t="s">
        <v>2</v>
      </c>
      <c r="C7" s="1">
        <v>15</v>
      </c>
      <c r="D7" s="1" t="s">
        <v>7</v>
      </c>
      <c r="E7" s="8">
        <f>Цена*(1-VLOOKUP(D7,Категории,2,0))</f>
        <v>382.5</v>
      </c>
      <c r="F7" s="8">
        <f t="shared" si="0"/>
        <v>0</v>
      </c>
    </row>
    <row r="8" spans="1:6" x14ac:dyDescent="0.25">
      <c r="A8" s="7">
        <v>39185</v>
      </c>
      <c r="B8" s="1" t="s">
        <v>2</v>
      </c>
      <c r="C8" s="1">
        <v>20</v>
      </c>
      <c r="D8" s="1" t="s">
        <v>7</v>
      </c>
      <c r="E8" s="8">
        <f>Цена*(1-VLOOKUP(D8,Категории,2,0))</f>
        <v>382.5</v>
      </c>
      <c r="F8" s="8">
        <f t="shared" si="0"/>
        <v>0</v>
      </c>
    </row>
    <row r="9" spans="1:6" x14ac:dyDescent="0.25">
      <c r="A9" s="7">
        <v>39182</v>
      </c>
      <c r="B9" s="1" t="s">
        <v>3</v>
      </c>
      <c r="C9" s="1">
        <v>21</v>
      </c>
      <c r="D9" s="1" t="s">
        <v>8</v>
      </c>
      <c r="E9" s="8">
        <f>Цена*(1-VLOOKUP(D9,Категории,2,0))</f>
        <v>450</v>
      </c>
      <c r="F9" s="8">
        <f t="shared" si="0"/>
        <v>22.5</v>
      </c>
    </row>
    <row r="10" spans="1:6" x14ac:dyDescent="0.25">
      <c r="A10" s="7">
        <v>39213</v>
      </c>
      <c r="B10" s="1" t="s">
        <v>3</v>
      </c>
      <c r="C10" s="1">
        <v>15</v>
      </c>
      <c r="D10" s="1" t="s">
        <v>8</v>
      </c>
      <c r="E10" s="8">
        <f>Цена*(1-VLOOKUP(D10,Категории,2,0))</f>
        <v>450</v>
      </c>
      <c r="F10" s="8">
        <f t="shared" si="0"/>
        <v>0</v>
      </c>
    </row>
    <row r="11" spans="1:6" x14ac:dyDescent="0.25">
      <c r="A11" s="7">
        <v>39214</v>
      </c>
      <c r="B11" s="1" t="s">
        <v>3</v>
      </c>
      <c r="C11" s="1">
        <v>20</v>
      </c>
      <c r="D11" s="1" t="s">
        <v>8</v>
      </c>
      <c r="E11" s="8">
        <f>Цена*(1-VLOOKUP(D11,Категории,2,0))</f>
        <v>450</v>
      </c>
      <c r="F11" s="8">
        <f t="shared" si="0"/>
        <v>0</v>
      </c>
    </row>
    <row r="12" spans="1:6" x14ac:dyDescent="0.25">
      <c r="A12" s="7">
        <v>39213</v>
      </c>
      <c r="B12" s="1" t="s">
        <v>4</v>
      </c>
      <c r="C12" s="1">
        <v>29</v>
      </c>
      <c r="D12" s="1" t="s">
        <v>6</v>
      </c>
      <c r="E12" s="8">
        <f>Цена*(1-VLOOKUP(D12,Категории,2,0))</f>
        <v>405</v>
      </c>
      <c r="F12" s="8">
        <f t="shared" si="0"/>
        <v>20.25</v>
      </c>
    </row>
    <row r="13" spans="1:6" x14ac:dyDescent="0.25">
      <c r="A13" s="7">
        <v>39214</v>
      </c>
      <c r="B13" s="1" t="s">
        <v>4</v>
      </c>
      <c r="C13" s="1">
        <v>19</v>
      </c>
      <c r="D13" s="1" t="s">
        <v>8</v>
      </c>
      <c r="E13" s="8">
        <f>Цена*(1-VLOOKUP(D13,Категории,2,0))</f>
        <v>450</v>
      </c>
      <c r="F13" s="8">
        <f t="shared" si="0"/>
        <v>0</v>
      </c>
    </row>
    <row r="15" spans="1:6" x14ac:dyDescent="0.25">
      <c r="A15" s="5" t="s">
        <v>14</v>
      </c>
      <c r="B15" s="5"/>
      <c r="C15" s="6">
        <v>450</v>
      </c>
    </row>
  </sheetData>
  <mergeCells count="2">
    <mergeCell ref="A15:B15"/>
    <mergeCell ref="A1:F1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errorStyle="warning" allowBlank="1" showInputMessage="1" showErrorMessage="1" errorTitle="Предупреждение" error="Ошибка!_x000a__x000a_" promptTitle="Внимание! " prompt="Выберите экскурсовода">
          <x14:formula1>
            <xm:f>Справочники!$A$2:$A$5</xm:f>
          </x14:formula1>
          <xm:sqref>B3:B13</xm:sqref>
        </x14:dataValidation>
        <x14:dataValidation type="list" allowBlank="1" showInputMessage="1" showErrorMessage="1" errorTitle="Внимание!" error="Ошибка!" promptTitle="Внимание!" prompt="Введите категорию экскурсантов">
          <x14:formula1>
            <xm:f>Справочники!$C$2:$C$4</xm:f>
          </x14:formula1>
          <xm:sqref>D3:D13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opLeftCell="A11" workbookViewId="0">
      <selection activeCell="C23" sqref="C23"/>
    </sheetView>
  </sheetViews>
  <sheetFormatPr defaultRowHeight="15" x14ac:dyDescent="0.25"/>
  <cols>
    <col min="1" max="1" width="10.140625" bestFit="1" customWidth="1"/>
    <col min="2" max="2" width="14" customWidth="1"/>
    <col min="3" max="3" width="12.5703125" customWidth="1"/>
    <col min="4" max="4" width="19.28515625" bestFit="1" customWidth="1"/>
    <col min="5" max="5" width="15.85546875" customWidth="1"/>
  </cols>
  <sheetData>
    <row r="1" spans="1:6" x14ac:dyDescent="0.25">
      <c r="A1" s="10" t="s">
        <v>15</v>
      </c>
      <c r="B1" s="10"/>
      <c r="C1" s="10"/>
      <c r="D1" s="10"/>
      <c r="E1" s="10"/>
      <c r="F1" s="10"/>
    </row>
    <row r="2" spans="1:6" ht="45" x14ac:dyDescent="0.25">
      <c r="A2" s="9" t="s">
        <v>10</v>
      </c>
      <c r="B2" s="9" t="s">
        <v>0</v>
      </c>
      <c r="C2" s="9" t="s">
        <v>11</v>
      </c>
      <c r="D2" s="9" t="s">
        <v>5</v>
      </c>
      <c r="E2" s="9" t="s">
        <v>12</v>
      </c>
      <c r="F2" s="9" t="s">
        <v>13</v>
      </c>
    </row>
    <row r="3" spans="1:6" x14ac:dyDescent="0.25">
      <c r="A3" s="7">
        <v>39182</v>
      </c>
      <c r="B3" s="1" t="s">
        <v>1</v>
      </c>
      <c r="C3" s="1">
        <v>20</v>
      </c>
      <c r="D3" s="1" t="s">
        <v>6</v>
      </c>
      <c r="E3" s="8">
        <f>Цена*(1-VLOOKUP(D3,Категории,2,0))</f>
        <v>405</v>
      </c>
      <c r="F3" s="8">
        <f>IF(C3&gt;20,E3*5%,0)</f>
        <v>0</v>
      </c>
    </row>
    <row r="4" spans="1:6" x14ac:dyDescent="0.25">
      <c r="A4" s="7">
        <v>39183</v>
      </c>
      <c r="B4" s="1" t="s">
        <v>1</v>
      </c>
      <c r="C4" s="1">
        <v>23</v>
      </c>
      <c r="D4" s="1" t="s">
        <v>8</v>
      </c>
      <c r="E4" s="8">
        <f>Цена*(1-VLOOKUP(D4,Категории,2,0))</f>
        <v>450</v>
      </c>
      <c r="F4" s="8">
        <f t="shared" ref="F4:F13" si="0">IF(C4&gt;20,E4*5%,0)</f>
        <v>22.5</v>
      </c>
    </row>
    <row r="5" spans="1:6" x14ac:dyDescent="0.25">
      <c r="A5" s="7">
        <v>39184</v>
      </c>
      <c r="B5" s="1" t="s">
        <v>1</v>
      </c>
      <c r="C5" s="1">
        <v>25</v>
      </c>
      <c r="D5" s="1" t="s">
        <v>6</v>
      </c>
      <c r="E5" s="8">
        <f>Цена*(1-VLOOKUP(D5,Категории,2,0))</f>
        <v>405</v>
      </c>
      <c r="F5" s="8">
        <f t="shared" si="0"/>
        <v>20.25</v>
      </c>
    </row>
    <row r="6" spans="1:6" x14ac:dyDescent="0.25">
      <c r="A6" s="7">
        <v>39184</v>
      </c>
      <c r="B6" s="1" t="s">
        <v>1</v>
      </c>
      <c r="C6" s="1">
        <v>18</v>
      </c>
      <c r="D6" s="1" t="s">
        <v>8</v>
      </c>
      <c r="E6" s="8">
        <f>Цена*(1-VLOOKUP(D6,Категории,2,0))</f>
        <v>450</v>
      </c>
      <c r="F6" s="8">
        <f t="shared" si="0"/>
        <v>0</v>
      </c>
    </row>
    <row r="7" spans="1:6" x14ac:dyDescent="0.25">
      <c r="A7" s="7">
        <v>39185</v>
      </c>
      <c r="B7" s="1" t="s">
        <v>2</v>
      </c>
      <c r="C7" s="1">
        <v>15</v>
      </c>
      <c r="D7" s="1" t="s">
        <v>7</v>
      </c>
      <c r="E7" s="8">
        <f>Цена*(1-VLOOKUP(D7,Категории,2,0))</f>
        <v>382.5</v>
      </c>
      <c r="F7" s="8">
        <f t="shared" si="0"/>
        <v>0</v>
      </c>
    </row>
    <row r="8" spans="1:6" x14ac:dyDescent="0.25">
      <c r="A8" s="7">
        <v>39185</v>
      </c>
      <c r="B8" s="1" t="s">
        <v>2</v>
      </c>
      <c r="C8" s="1">
        <v>20</v>
      </c>
      <c r="D8" s="1" t="s">
        <v>7</v>
      </c>
      <c r="E8" s="8">
        <f>Цена*(1-VLOOKUP(D8,Категории,2,0))</f>
        <v>382.5</v>
      </c>
      <c r="F8" s="8">
        <f t="shared" si="0"/>
        <v>0</v>
      </c>
    </row>
    <row r="9" spans="1:6" x14ac:dyDescent="0.25">
      <c r="A9" s="7">
        <v>39182</v>
      </c>
      <c r="B9" s="1" t="s">
        <v>3</v>
      </c>
      <c r="C9" s="1">
        <v>21</v>
      </c>
      <c r="D9" s="1" t="s">
        <v>8</v>
      </c>
      <c r="E9" s="8">
        <f>Цена*(1-VLOOKUP(D9,Категории,2,0))</f>
        <v>450</v>
      </c>
      <c r="F9" s="8">
        <f t="shared" si="0"/>
        <v>22.5</v>
      </c>
    </row>
    <row r="10" spans="1:6" x14ac:dyDescent="0.25">
      <c r="A10" s="7">
        <v>39213</v>
      </c>
      <c r="B10" s="1" t="s">
        <v>3</v>
      </c>
      <c r="C10" s="1">
        <v>15</v>
      </c>
      <c r="D10" s="1" t="s">
        <v>8</v>
      </c>
      <c r="E10" s="8">
        <f>Цена*(1-VLOOKUP(D10,Категории,2,0))</f>
        <v>450</v>
      </c>
      <c r="F10" s="8">
        <f t="shared" si="0"/>
        <v>0</v>
      </c>
    </row>
    <row r="11" spans="1:6" x14ac:dyDescent="0.25">
      <c r="A11" s="7">
        <v>39214</v>
      </c>
      <c r="B11" s="1" t="s">
        <v>3</v>
      </c>
      <c r="C11" s="1">
        <v>20</v>
      </c>
      <c r="D11" s="1" t="s">
        <v>8</v>
      </c>
      <c r="E11" s="8">
        <f>Цена*(1-VLOOKUP(D11,Категории,2,0))</f>
        <v>450</v>
      </c>
      <c r="F11" s="8">
        <f t="shared" si="0"/>
        <v>0</v>
      </c>
    </row>
    <row r="12" spans="1:6" x14ac:dyDescent="0.25">
      <c r="A12" s="7">
        <v>39213</v>
      </c>
      <c r="B12" s="1" t="s">
        <v>4</v>
      </c>
      <c r="C12" s="1">
        <v>29</v>
      </c>
      <c r="D12" s="1" t="s">
        <v>6</v>
      </c>
      <c r="E12" s="8">
        <f>Цена*(1-VLOOKUP(D12,Категории,2,0))</f>
        <v>405</v>
      </c>
      <c r="F12" s="8">
        <f t="shared" si="0"/>
        <v>20.25</v>
      </c>
    </row>
    <row r="13" spans="1:6" x14ac:dyDescent="0.25">
      <c r="A13" s="7">
        <v>39214</v>
      </c>
      <c r="B13" s="1" t="s">
        <v>4</v>
      </c>
      <c r="C13" s="1">
        <v>19</v>
      </c>
      <c r="D13" s="1" t="s">
        <v>8</v>
      </c>
      <c r="E13" s="8">
        <f>Цена*(1-VLOOKUP(D13,Категории,2,0))</f>
        <v>450</v>
      </c>
      <c r="F13" s="8">
        <f t="shared" si="0"/>
        <v>0</v>
      </c>
    </row>
    <row r="14" spans="1:6" x14ac:dyDescent="0.25">
      <c r="A14" s="12"/>
      <c r="B14" s="13"/>
      <c r="C14" s="13"/>
      <c r="D14" s="13"/>
      <c r="E14" s="14"/>
      <c r="F14" s="14"/>
    </row>
    <row r="15" spans="1:6" ht="45" x14ac:dyDescent="0.25">
      <c r="A15" s="9" t="s">
        <v>11</v>
      </c>
      <c r="B15" s="13"/>
      <c r="C15" s="13"/>
      <c r="D15" s="13"/>
      <c r="E15" s="14"/>
      <c r="F15" s="14"/>
    </row>
    <row r="16" spans="1:6" x14ac:dyDescent="0.25">
      <c r="A16">
        <f>MIN(C3:C13)</f>
        <v>15</v>
      </c>
    </row>
    <row r="18" spans="1:6" ht="45" x14ac:dyDescent="0.25">
      <c r="A18" s="9" t="s">
        <v>10</v>
      </c>
      <c r="B18" s="9" t="s">
        <v>0</v>
      </c>
      <c r="C18" s="9" t="s">
        <v>11</v>
      </c>
      <c r="D18" s="9" t="s">
        <v>5</v>
      </c>
      <c r="E18" s="9" t="s">
        <v>12</v>
      </c>
      <c r="F18" s="9" t="s">
        <v>13</v>
      </c>
    </row>
    <row r="19" spans="1:6" x14ac:dyDescent="0.25">
      <c r="A19" s="7">
        <v>39185</v>
      </c>
      <c r="B19" s="1" t="s">
        <v>2</v>
      </c>
      <c r="C19" s="1">
        <v>15</v>
      </c>
      <c r="D19" s="1" t="s">
        <v>7</v>
      </c>
      <c r="E19" s="8">
        <v>382.5</v>
      </c>
      <c r="F19" s="8">
        <v>0</v>
      </c>
    </row>
    <row r="20" spans="1:6" x14ac:dyDescent="0.25">
      <c r="A20" s="7">
        <v>39213</v>
      </c>
      <c r="B20" s="1" t="s">
        <v>3</v>
      </c>
      <c r="C20" s="1">
        <v>15</v>
      </c>
      <c r="D20" s="1" t="s">
        <v>8</v>
      </c>
      <c r="E20" s="8">
        <v>450</v>
      </c>
      <c r="F20" s="8">
        <v>0</v>
      </c>
    </row>
  </sheetData>
  <mergeCells count="1">
    <mergeCell ref="A1:F1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Внимание!" error="Ошибка!" promptTitle="Внимание!" prompt="Введите категорию экскурсантов">
          <x14:formula1>
            <xm:f>Справочники!$C$2:$C$4</xm:f>
          </x14:formula1>
          <xm:sqref>D3:D15 D19:D20</xm:sqref>
        </x14:dataValidation>
        <x14:dataValidation type="list" errorStyle="warning" allowBlank="1" showInputMessage="1" showErrorMessage="1" errorTitle="Предупреждение" error="Ошибка!_x000a__x000a_" promptTitle="Внимание! " prompt="Выберите экскурсовода">
          <x14:formula1>
            <xm:f>Справочники!$A$2:$A$5</xm:f>
          </x14:formula1>
          <xm:sqref>B3:B15 B19:B20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D30" sqref="D30"/>
    </sheetView>
  </sheetViews>
  <sheetFormatPr defaultRowHeight="15" outlineLevelRow="2" x14ac:dyDescent="0.25"/>
  <cols>
    <col min="1" max="1" width="10.140625" bestFit="1" customWidth="1"/>
    <col min="2" max="2" width="16.28515625" customWidth="1"/>
    <col min="3" max="3" width="15" customWidth="1"/>
    <col min="4" max="4" width="19.28515625" bestFit="1" customWidth="1"/>
    <col min="5" max="5" width="16.5703125" customWidth="1"/>
  </cols>
  <sheetData>
    <row r="1" spans="1:6" x14ac:dyDescent="0.25">
      <c r="A1" s="10" t="s">
        <v>15</v>
      </c>
      <c r="B1" s="10"/>
      <c r="C1" s="10"/>
      <c r="D1" s="10"/>
      <c r="E1" s="10"/>
      <c r="F1" s="10"/>
    </row>
    <row r="2" spans="1:6" ht="45" x14ac:dyDescent="0.25">
      <c r="A2" s="9" t="s">
        <v>10</v>
      </c>
      <c r="B2" s="9" t="s">
        <v>0</v>
      </c>
      <c r="C2" s="9" t="s">
        <v>11</v>
      </c>
      <c r="D2" s="9" t="s">
        <v>5</v>
      </c>
      <c r="E2" s="9" t="s">
        <v>12</v>
      </c>
      <c r="F2" s="9" t="s">
        <v>13</v>
      </c>
    </row>
    <row r="3" spans="1:6" hidden="1" outlineLevel="2" x14ac:dyDescent="0.25">
      <c r="A3" s="7">
        <v>39182</v>
      </c>
      <c r="B3" s="1" t="s">
        <v>1</v>
      </c>
      <c r="C3" s="1">
        <v>20</v>
      </c>
      <c r="D3" s="1" t="s">
        <v>6</v>
      </c>
      <c r="E3" s="8">
        <f>Цена*(1-VLOOKUP(D3,Категории,2,0))</f>
        <v>405</v>
      </c>
      <c r="F3" s="8">
        <f>IF(C3&gt;20,E3*5%,0)</f>
        <v>0</v>
      </c>
    </row>
    <row r="4" spans="1:6" hidden="1" outlineLevel="2" x14ac:dyDescent="0.25">
      <c r="A4" s="7">
        <v>39183</v>
      </c>
      <c r="B4" s="1" t="s">
        <v>1</v>
      </c>
      <c r="C4" s="1">
        <v>23</v>
      </c>
      <c r="D4" s="1" t="s">
        <v>8</v>
      </c>
      <c r="E4" s="8">
        <f>Цена*(1-VLOOKUP(D4,Категории,2,0))</f>
        <v>450</v>
      </c>
      <c r="F4" s="8">
        <f t="shared" ref="F4:F16" si="0">IF(C4&gt;20,E4*5%,0)</f>
        <v>22.5</v>
      </c>
    </row>
    <row r="5" spans="1:6" hidden="1" outlineLevel="2" x14ac:dyDescent="0.25">
      <c r="A5" s="7">
        <v>39184</v>
      </c>
      <c r="B5" s="1" t="s">
        <v>1</v>
      </c>
      <c r="C5" s="1">
        <v>25</v>
      </c>
      <c r="D5" s="1" t="s">
        <v>6</v>
      </c>
      <c r="E5" s="8">
        <f>Цена*(1-VLOOKUP(D5,Категории,2,0))</f>
        <v>405</v>
      </c>
      <c r="F5" s="8">
        <f t="shared" si="0"/>
        <v>20.25</v>
      </c>
    </row>
    <row r="6" spans="1:6" hidden="1" outlineLevel="2" x14ac:dyDescent="0.25">
      <c r="A6" s="7">
        <v>39184</v>
      </c>
      <c r="B6" s="1" t="s">
        <v>1</v>
      </c>
      <c r="C6" s="1">
        <v>18</v>
      </c>
      <c r="D6" s="1" t="s">
        <v>8</v>
      </c>
      <c r="E6" s="8">
        <f>Цена*(1-VLOOKUP(D6,Категории,2,0))</f>
        <v>450</v>
      </c>
      <c r="F6" s="8">
        <f t="shared" si="0"/>
        <v>0</v>
      </c>
    </row>
    <row r="7" spans="1:6" outlineLevel="1" collapsed="1" x14ac:dyDescent="0.25">
      <c r="A7" s="7"/>
      <c r="B7" s="11" t="s">
        <v>17</v>
      </c>
      <c r="C7" s="1"/>
      <c r="D7" s="1"/>
      <c r="E7" s="8">
        <f>SUBTOTAL(9,E3:E6)</f>
        <v>1710</v>
      </c>
      <c r="F7" s="8"/>
    </row>
    <row r="8" spans="1:6" hidden="1" outlineLevel="2" x14ac:dyDescent="0.25">
      <c r="A8" s="7">
        <v>39185</v>
      </c>
      <c r="B8" s="1" t="s">
        <v>2</v>
      </c>
      <c r="C8" s="1">
        <v>15</v>
      </c>
      <c r="D8" s="1" t="s">
        <v>7</v>
      </c>
      <c r="E8" s="8">
        <f>Цена*(1-VLOOKUP(D8,Категории,2,0))</f>
        <v>382.5</v>
      </c>
      <c r="F8" s="8">
        <f t="shared" si="0"/>
        <v>0</v>
      </c>
    </row>
    <row r="9" spans="1:6" hidden="1" outlineLevel="2" x14ac:dyDescent="0.25">
      <c r="A9" s="7">
        <v>39185</v>
      </c>
      <c r="B9" s="1" t="s">
        <v>2</v>
      </c>
      <c r="C9" s="1">
        <v>20</v>
      </c>
      <c r="D9" s="1" t="s">
        <v>7</v>
      </c>
      <c r="E9" s="8">
        <f>Цена*(1-VLOOKUP(D9,Категории,2,0))</f>
        <v>382.5</v>
      </c>
      <c r="F9" s="8">
        <f t="shared" si="0"/>
        <v>0</v>
      </c>
    </row>
    <row r="10" spans="1:6" outlineLevel="1" collapsed="1" x14ac:dyDescent="0.25">
      <c r="A10" s="7"/>
      <c r="B10" s="11" t="s">
        <v>18</v>
      </c>
      <c r="C10" s="1"/>
      <c r="D10" s="1"/>
      <c r="E10" s="8">
        <f>SUBTOTAL(9,E8:E9)</f>
        <v>765</v>
      </c>
      <c r="F10" s="8"/>
    </row>
    <row r="11" spans="1:6" hidden="1" outlineLevel="2" x14ac:dyDescent="0.25">
      <c r="A11" s="7">
        <v>39182</v>
      </c>
      <c r="B11" s="1" t="s">
        <v>3</v>
      </c>
      <c r="C11" s="1">
        <v>21</v>
      </c>
      <c r="D11" s="1" t="s">
        <v>8</v>
      </c>
      <c r="E11" s="8">
        <f>Цена*(1-VLOOKUP(D11,Категории,2,0))</f>
        <v>450</v>
      </c>
      <c r="F11" s="8">
        <f t="shared" si="0"/>
        <v>22.5</v>
      </c>
    </row>
    <row r="12" spans="1:6" hidden="1" outlineLevel="2" x14ac:dyDescent="0.25">
      <c r="A12" s="7">
        <v>39213</v>
      </c>
      <c r="B12" s="1" t="s">
        <v>3</v>
      </c>
      <c r="C12" s="1">
        <v>15</v>
      </c>
      <c r="D12" s="1" t="s">
        <v>8</v>
      </c>
      <c r="E12" s="8">
        <f>Цена*(1-VLOOKUP(D12,Категории,2,0))</f>
        <v>450</v>
      </c>
      <c r="F12" s="8">
        <f t="shared" si="0"/>
        <v>0</v>
      </c>
    </row>
    <row r="13" spans="1:6" hidden="1" outlineLevel="2" x14ac:dyDescent="0.25">
      <c r="A13" s="7">
        <v>39214</v>
      </c>
      <c r="B13" s="1" t="s">
        <v>3</v>
      </c>
      <c r="C13" s="1">
        <v>20</v>
      </c>
      <c r="D13" s="1" t="s">
        <v>8</v>
      </c>
      <c r="E13" s="8">
        <f>Цена*(1-VLOOKUP(D13,Категории,2,0))</f>
        <v>450</v>
      </c>
      <c r="F13" s="8">
        <f t="shared" si="0"/>
        <v>0</v>
      </c>
    </row>
    <row r="14" spans="1:6" outlineLevel="1" collapsed="1" x14ac:dyDescent="0.25">
      <c r="A14" s="7"/>
      <c r="B14" s="11" t="s">
        <v>19</v>
      </c>
      <c r="C14" s="1"/>
      <c r="D14" s="1"/>
      <c r="E14" s="8">
        <f>SUBTOTAL(9,E11:E13)</f>
        <v>1350</v>
      </c>
      <c r="F14" s="8"/>
    </row>
    <row r="15" spans="1:6" hidden="1" outlineLevel="2" x14ac:dyDescent="0.25">
      <c r="A15" s="7">
        <v>39213</v>
      </c>
      <c r="B15" s="1" t="s">
        <v>4</v>
      </c>
      <c r="C15" s="1">
        <v>29</v>
      </c>
      <c r="D15" s="1" t="s">
        <v>6</v>
      </c>
      <c r="E15" s="8">
        <f>Цена*(1-VLOOKUP(D15,Категории,2,0))</f>
        <v>405</v>
      </c>
      <c r="F15" s="8">
        <f t="shared" si="0"/>
        <v>20.25</v>
      </c>
    </row>
    <row r="16" spans="1:6" hidden="1" outlineLevel="2" x14ac:dyDescent="0.25">
      <c r="A16" s="7">
        <v>39214</v>
      </c>
      <c r="B16" s="1" t="s">
        <v>4</v>
      </c>
      <c r="C16" s="1">
        <v>19</v>
      </c>
      <c r="D16" s="1" t="s">
        <v>8</v>
      </c>
      <c r="E16" s="8">
        <f>Цена*(1-VLOOKUP(D16,Категории,2,0))</f>
        <v>450</v>
      </c>
      <c r="F16" s="8">
        <f t="shared" si="0"/>
        <v>0</v>
      </c>
    </row>
    <row r="17" spans="1:6" outlineLevel="1" collapsed="1" x14ac:dyDescent="0.25">
      <c r="A17" s="12"/>
      <c r="B17" s="15" t="s">
        <v>20</v>
      </c>
      <c r="C17" s="13"/>
      <c r="D17" s="13"/>
      <c r="E17" s="14">
        <f>SUBTOTAL(9,E15:E16)</f>
        <v>855</v>
      </c>
      <c r="F17" s="14"/>
    </row>
    <row r="18" spans="1:6" x14ac:dyDescent="0.25">
      <c r="A18" s="12"/>
      <c r="B18" s="15" t="s">
        <v>16</v>
      </c>
      <c r="C18" s="13"/>
      <c r="D18" s="13"/>
      <c r="E18" s="14">
        <f>SUBTOTAL(9,E3:E16)</f>
        <v>4680</v>
      </c>
      <c r="F18" s="14"/>
    </row>
  </sheetData>
  <mergeCells count="1">
    <mergeCell ref="A1:F1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errorStyle="warning" allowBlank="1" showInputMessage="1" showErrorMessage="1" errorTitle="Предупреждение" error="Ошибка!_x000a__x000a_" promptTitle="Внимание! " prompt="Выберите экскурсовода">
          <x14:formula1>
            <xm:f>Справочники!$A$2:$A$5</xm:f>
          </x14:formula1>
          <xm:sqref>B3:B6 B8:B9 B11:B13 B15:B16</xm:sqref>
        </x14:dataValidation>
        <x14:dataValidation type="list" allowBlank="1" showInputMessage="1" showErrorMessage="1" errorTitle="Внимание!" error="Ошибка!" promptTitle="Внимание!" prompt="Введите категорию экскурсантов">
          <x14:formula1>
            <xm:f>Справочники!$C$2:$C$4</xm:f>
          </x14:formula1>
          <xm:sqref>D3:D6 D8:D9 D11:D13 D15:D16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topLeftCell="A10" workbookViewId="0">
      <selection activeCell="E23" sqref="E20:E23"/>
    </sheetView>
  </sheetViews>
  <sheetFormatPr defaultRowHeight="15" x14ac:dyDescent="0.25"/>
  <cols>
    <col min="1" max="1" width="17.140625" customWidth="1"/>
    <col min="2" max="2" width="20.85546875" customWidth="1"/>
    <col min="3" max="3" width="15.42578125" bestFit="1" customWidth="1"/>
    <col min="4" max="4" width="11.85546875" customWidth="1"/>
    <col min="5" max="5" width="17.5703125" customWidth="1"/>
  </cols>
  <sheetData>
    <row r="1" spans="1:7" x14ac:dyDescent="0.25">
      <c r="A1" s="10" t="s">
        <v>15</v>
      </c>
      <c r="B1" s="10"/>
      <c r="C1" s="10"/>
      <c r="D1" s="10"/>
      <c r="E1" s="10"/>
      <c r="F1" s="10"/>
    </row>
    <row r="2" spans="1:7" s="4" customFormat="1" ht="30" x14ac:dyDescent="0.25">
      <c r="A2" s="9" t="s">
        <v>10</v>
      </c>
      <c r="B2" s="9" t="s">
        <v>0</v>
      </c>
      <c r="C2" s="9" t="s">
        <v>11</v>
      </c>
      <c r="D2" s="9" t="s">
        <v>5</v>
      </c>
      <c r="E2" s="9" t="s">
        <v>12</v>
      </c>
      <c r="F2" s="9" t="s">
        <v>13</v>
      </c>
      <c r="G2" s="9" t="s">
        <v>23</v>
      </c>
    </row>
    <row r="3" spans="1:7" x14ac:dyDescent="0.25">
      <c r="A3" s="7">
        <v>39182</v>
      </c>
      <c r="B3" s="1" t="s">
        <v>1</v>
      </c>
      <c r="C3" s="1">
        <v>20</v>
      </c>
      <c r="D3" s="1" t="s">
        <v>6</v>
      </c>
      <c r="E3" s="8">
        <f>Цена*(1-VLOOKUP(D3,Категории,2,0))</f>
        <v>405</v>
      </c>
      <c r="F3" s="8">
        <f>IF(C3&gt;20,E3*5%,0)</f>
        <v>0</v>
      </c>
      <c r="G3" s="1">
        <f>MONTH(A3)</f>
        <v>4</v>
      </c>
    </row>
    <row r="4" spans="1:7" x14ac:dyDescent="0.25">
      <c r="A4" s="7">
        <v>39183</v>
      </c>
      <c r="B4" s="1" t="s">
        <v>1</v>
      </c>
      <c r="C4" s="1">
        <v>23</v>
      </c>
      <c r="D4" s="1" t="s">
        <v>8</v>
      </c>
      <c r="E4" s="8">
        <f>Цена*(1-VLOOKUP(D4,Категории,2,0))</f>
        <v>450</v>
      </c>
      <c r="F4" s="8">
        <f t="shared" ref="F4:F13" si="0">IF(C4&gt;20,E4*5%,0)</f>
        <v>22.5</v>
      </c>
      <c r="G4" s="1">
        <f t="shared" ref="G4:G13" si="1">MONTH(A4)</f>
        <v>4</v>
      </c>
    </row>
    <row r="5" spans="1:7" x14ac:dyDescent="0.25">
      <c r="A5" s="7">
        <v>39184</v>
      </c>
      <c r="B5" s="1" t="s">
        <v>1</v>
      </c>
      <c r="C5" s="1">
        <v>25</v>
      </c>
      <c r="D5" s="1" t="s">
        <v>6</v>
      </c>
      <c r="E5" s="8">
        <f>Цена*(1-VLOOKUP(D5,Категории,2,0))</f>
        <v>405</v>
      </c>
      <c r="F5" s="8">
        <f t="shared" si="0"/>
        <v>20.25</v>
      </c>
      <c r="G5" s="1">
        <f t="shared" si="1"/>
        <v>4</v>
      </c>
    </row>
    <row r="6" spans="1:7" x14ac:dyDescent="0.25">
      <c r="A6" s="7">
        <v>39184</v>
      </c>
      <c r="B6" s="1" t="s">
        <v>1</v>
      </c>
      <c r="C6" s="1">
        <v>18</v>
      </c>
      <c r="D6" s="1" t="s">
        <v>8</v>
      </c>
      <c r="E6" s="8">
        <f>Цена*(1-VLOOKUP(D6,Категории,2,0))</f>
        <v>450</v>
      </c>
      <c r="F6" s="8">
        <f t="shared" si="0"/>
        <v>0</v>
      </c>
      <c r="G6" s="1">
        <f t="shared" si="1"/>
        <v>4</v>
      </c>
    </row>
    <row r="7" spans="1:7" x14ac:dyDescent="0.25">
      <c r="A7" s="7">
        <v>39185</v>
      </c>
      <c r="B7" s="1" t="s">
        <v>2</v>
      </c>
      <c r="C7" s="1">
        <v>15</v>
      </c>
      <c r="D7" s="1" t="s">
        <v>7</v>
      </c>
      <c r="E7" s="8">
        <f>Цена*(1-VLOOKUP(D7,Категории,2,0))</f>
        <v>382.5</v>
      </c>
      <c r="F7" s="8">
        <f t="shared" si="0"/>
        <v>0</v>
      </c>
      <c r="G7" s="1">
        <f t="shared" si="1"/>
        <v>4</v>
      </c>
    </row>
    <row r="8" spans="1:7" x14ac:dyDescent="0.25">
      <c r="A8" s="7">
        <v>39185</v>
      </c>
      <c r="B8" s="1" t="s">
        <v>2</v>
      </c>
      <c r="C8" s="1">
        <v>20</v>
      </c>
      <c r="D8" s="1" t="s">
        <v>7</v>
      </c>
      <c r="E8" s="8">
        <f>Цена*(1-VLOOKUP(D8,Категории,2,0))</f>
        <v>382.5</v>
      </c>
      <c r="F8" s="8">
        <f t="shared" si="0"/>
        <v>0</v>
      </c>
      <c r="G8" s="1">
        <f t="shared" si="1"/>
        <v>4</v>
      </c>
    </row>
    <row r="9" spans="1:7" x14ac:dyDescent="0.25">
      <c r="A9" s="7">
        <v>39182</v>
      </c>
      <c r="B9" s="1" t="s">
        <v>3</v>
      </c>
      <c r="C9" s="1">
        <v>21</v>
      </c>
      <c r="D9" s="1" t="s">
        <v>8</v>
      </c>
      <c r="E9" s="8">
        <f>Цена*(1-VLOOKUP(D9,Категории,2,0))</f>
        <v>450</v>
      </c>
      <c r="F9" s="8">
        <f t="shared" si="0"/>
        <v>22.5</v>
      </c>
      <c r="G9" s="1">
        <f t="shared" si="1"/>
        <v>4</v>
      </c>
    </row>
    <row r="10" spans="1:7" x14ac:dyDescent="0.25">
      <c r="A10" s="7">
        <v>39213</v>
      </c>
      <c r="B10" s="1" t="s">
        <v>3</v>
      </c>
      <c r="C10" s="1">
        <v>15</v>
      </c>
      <c r="D10" s="1" t="s">
        <v>8</v>
      </c>
      <c r="E10" s="8">
        <f>Цена*(1-VLOOKUP(D10,Категории,2,0))</f>
        <v>450</v>
      </c>
      <c r="F10" s="8">
        <f t="shared" si="0"/>
        <v>0</v>
      </c>
      <c r="G10" s="1">
        <f t="shared" si="1"/>
        <v>5</v>
      </c>
    </row>
    <row r="11" spans="1:7" x14ac:dyDescent="0.25">
      <c r="A11" s="7">
        <v>39214</v>
      </c>
      <c r="B11" s="1" t="s">
        <v>3</v>
      </c>
      <c r="C11" s="1">
        <v>20</v>
      </c>
      <c r="D11" s="1" t="s">
        <v>8</v>
      </c>
      <c r="E11" s="8">
        <f>Цена*(1-VLOOKUP(D11,Категории,2,0))</f>
        <v>450</v>
      </c>
      <c r="F11" s="8">
        <f t="shared" si="0"/>
        <v>0</v>
      </c>
      <c r="G11" s="1">
        <f t="shared" si="1"/>
        <v>5</v>
      </c>
    </row>
    <row r="12" spans="1:7" x14ac:dyDescent="0.25">
      <c r="A12" s="7">
        <v>39213</v>
      </c>
      <c r="B12" s="1" t="s">
        <v>4</v>
      </c>
      <c r="C12" s="1">
        <v>29</v>
      </c>
      <c r="D12" s="1" t="s">
        <v>6</v>
      </c>
      <c r="E12" s="8">
        <f>Цена*(1-VLOOKUP(D12,Категории,2,0))</f>
        <v>405</v>
      </c>
      <c r="F12" s="8">
        <f t="shared" si="0"/>
        <v>20.25</v>
      </c>
      <c r="G12" s="1">
        <f t="shared" si="1"/>
        <v>5</v>
      </c>
    </row>
    <row r="13" spans="1:7" x14ac:dyDescent="0.25">
      <c r="A13" s="7">
        <v>39214</v>
      </c>
      <c r="B13" s="1" t="s">
        <v>4</v>
      </c>
      <c r="C13" s="1">
        <v>19</v>
      </c>
      <c r="D13" s="1" t="s">
        <v>8</v>
      </c>
      <c r="E13" s="8">
        <f>Цена*(1-VLOOKUP(D13,Категории,2,0))</f>
        <v>450</v>
      </c>
      <c r="F13" s="8">
        <f t="shared" si="0"/>
        <v>0</v>
      </c>
      <c r="G13" s="1">
        <f t="shared" si="1"/>
        <v>5</v>
      </c>
    </row>
    <row r="15" spans="1:7" x14ac:dyDescent="0.25">
      <c r="A15" s="5" t="s">
        <v>14</v>
      </c>
      <c r="B15" s="5"/>
      <c r="C15" s="6">
        <v>450</v>
      </c>
    </row>
    <row r="17" spans="1:5" x14ac:dyDescent="0.25">
      <c r="A17" s="16" t="s">
        <v>24</v>
      </c>
      <c r="B17" s="16" t="s">
        <v>22</v>
      </c>
      <c r="E17" s="19" t="s">
        <v>25</v>
      </c>
    </row>
    <row r="18" spans="1:5" x14ac:dyDescent="0.25">
      <c r="A18" s="16" t="s">
        <v>21</v>
      </c>
      <c r="B18">
        <v>4</v>
      </c>
      <c r="C18">
        <v>5</v>
      </c>
      <c r="D18" t="s">
        <v>16</v>
      </c>
      <c r="E18" s="19"/>
    </row>
    <row r="19" spans="1:5" x14ac:dyDescent="0.25">
      <c r="A19" s="17" t="s">
        <v>1</v>
      </c>
      <c r="B19" s="18">
        <v>1710</v>
      </c>
      <c r="C19" s="18"/>
      <c r="D19" s="18">
        <v>1710</v>
      </c>
      <c r="E19">
        <f>GETPIVOTDATA("Стоимость обслуживания",$A$17,"ФИО экскурсовода","Иванова")*0.5</f>
        <v>855</v>
      </c>
    </row>
    <row r="20" spans="1:5" x14ac:dyDescent="0.25">
      <c r="A20" s="17" t="s">
        <v>2</v>
      </c>
      <c r="B20" s="18">
        <v>765</v>
      </c>
      <c r="C20" s="18"/>
      <c r="D20" s="18">
        <v>765</v>
      </c>
      <c r="E20">
        <f>GETPIVOTDATA("Стоимость обслуживания",$A$17,"ФИО экскурсовода","Михайлова")*0.5</f>
        <v>382.5</v>
      </c>
    </row>
    <row r="21" spans="1:5" x14ac:dyDescent="0.25">
      <c r="A21" s="17" t="s">
        <v>3</v>
      </c>
      <c r="B21" s="18">
        <v>450</v>
      </c>
      <c r="C21" s="18">
        <v>900</v>
      </c>
      <c r="D21" s="18">
        <v>1350</v>
      </c>
      <c r="E21">
        <f>GETPIVOTDATA("Стоимость обслуживания",$A$17,"ФИО экскурсовода","Петрова")*0.5</f>
        <v>675</v>
      </c>
    </row>
    <row r="22" spans="1:5" x14ac:dyDescent="0.25">
      <c r="A22" s="17" t="s">
        <v>4</v>
      </c>
      <c r="B22" s="18"/>
      <c r="C22" s="18">
        <v>855</v>
      </c>
      <c r="D22" s="18">
        <v>855</v>
      </c>
      <c r="E22">
        <f>GETPIVOTDATA("Стоимость обслуживания",$A$17,"ФИО экскурсовода","Сидорова")*0.5</f>
        <v>427.5</v>
      </c>
    </row>
    <row r="23" spans="1:5" x14ac:dyDescent="0.25">
      <c r="A23" s="17" t="s">
        <v>16</v>
      </c>
      <c r="B23" s="18">
        <v>2925</v>
      </c>
      <c r="C23" s="18">
        <v>1755</v>
      </c>
      <c r="D23" s="18">
        <v>4680</v>
      </c>
      <c r="E23" s="20"/>
    </row>
  </sheetData>
  <mergeCells count="3">
    <mergeCell ref="A1:F1"/>
    <mergeCell ref="A15:B15"/>
    <mergeCell ref="E17:E18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Внимание!" error="Ошибка!" promptTitle="Внимание!" prompt="Введите категорию экскурсантов">
          <x14:formula1>
            <xm:f>Справочники!$C$2:$C$4</xm:f>
          </x14:formula1>
          <xm:sqref>D3:D13</xm:sqref>
        </x14:dataValidation>
        <x14:dataValidation type="list" errorStyle="warning" allowBlank="1" showInputMessage="1" showErrorMessage="1" errorTitle="Предупреждение" error="Ошибка!_x000a__x000a_" promptTitle="Внимание! " prompt="Выберите экскурсовода">
          <x14:formula1>
            <xm:f>Справочники!$A$2:$A$5</xm:f>
          </x14:formula1>
          <xm:sqref>B3:B13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Справочники</vt:lpstr>
      <vt:lpstr>Учет</vt:lpstr>
      <vt:lpstr>Фильтр</vt:lpstr>
      <vt:lpstr>Итоги</vt:lpstr>
      <vt:lpstr>Сводная таблица</vt:lpstr>
      <vt:lpstr>Категории</vt:lpstr>
      <vt:lpstr>ФИО</vt:lpstr>
      <vt:lpstr>Цена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2016-05-23T15:42:59Z</dcterms:created>
  <dcterms:modified xsi:type="dcterms:W3CDTF">2016-05-23T19:13:35Z</dcterms:modified>
</cp:coreProperties>
</file>