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7635" windowHeight="16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27" i="1"/>
  <c r="O28" i="1"/>
  <c r="O29" i="1"/>
  <c r="O30" i="1"/>
  <c r="O31" i="1"/>
  <c r="O19" i="1"/>
  <c r="H20" i="1"/>
  <c r="H21" i="1"/>
  <c r="H22" i="1"/>
  <c r="H23" i="1"/>
  <c r="H24" i="1"/>
  <c r="H25" i="1"/>
  <c r="H26" i="1"/>
  <c r="H27" i="1"/>
  <c r="H28" i="1"/>
  <c r="H29" i="1"/>
  <c r="H30" i="1"/>
  <c r="H31" i="1"/>
  <c r="H19" i="1"/>
  <c r="P20" i="1" l="1"/>
  <c r="P21" i="1"/>
  <c r="P22" i="1"/>
  <c r="P23" i="1"/>
  <c r="P24" i="1"/>
  <c r="P25" i="1"/>
  <c r="P26" i="1"/>
  <c r="P27" i="1"/>
  <c r="P28" i="1"/>
  <c r="P29" i="1"/>
  <c r="P30" i="1"/>
  <c r="P31" i="1"/>
  <c r="P19" i="1"/>
  <c r="B54" i="1"/>
  <c r="L51" i="1"/>
  <c r="L50" i="1"/>
  <c r="N32" i="1"/>
  <c r="L32" i="1"/>
  <c r="J20" i="1"/>
  <c r="K20" i="1"/>
  <c r="L20" i="1"/>
  <c r="M20" i="1"/>
  <c r="N20" i="1"/>
  <c r="J21" i="1"/>
  <c r="K21" i="1"/>
  <c r="L21" i="1"/>
  <c r="M21" i="1"/>
  <c r="N21" i="1"/>
  <c r="J22" i="1"/>
  <c r="K22" i="1"/>
  <c r="L22" i="1"/>
  <c r="M22" i="1"/>
  <c r="N22" i="1"/>
  <c r="J23" i="1"/>
  <c r="K23" i="1"/>
  <c r="L23" i="1"/>
  <c r="M23" i="1"/>
  <c r="N23" i="1"/>
  <c r="J24" i="1"/>
  <c r="K24" i="1"/>
  <c r="L24" i="1"/>
  <c r="M24" i="1"/>
  <c r="N24" i="1"/>
  <c r="J25" i="1"/>
  <c r="K25" i="1"/>
  <c r="L25" i="1"/>
  <c r="M25" i="1"/>
  <c r="N25" i="1"/>
  <c r="J26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J31" i="1"/>
  <c r="K31" i="1"/>
  <c r="L31" i="1"/>
  <c r="M31" i="1"/>
  <c r="N31" i="1"/>
  <c r="N19" i="1"/>
  <c r="M19" i="1"/>
  <c r="L19" i="1"/>
  <c r="K19" i="1"/>
  <c r="J19" i="1"/>
  <c r="G92" i="1"/>
  <c r="H89" i="1"/>
  <c r="I89" i="1"/>
  <c r="G78" i="1"/>
  <c r="H78" i="1"/>
  <c r="G79" i="1"/>
  <c r="H79" i="1" s="1"/>
  <c r="G80" i="1"/>
  <c r="H80" i="1"/>
  <c r="G81" i="1"/>
  <c r="H81" i="1" s="1"/>
  <c r="G82" i="1"/>
  <c r="H82" i="1"/>
  <c r="G83" i="1"/>
  <c r="H83" i="1" s="1"/>
  <c r="G84" i="1"/>
  <c r="H84" i="1"/>
  <c r="G85" i="1"/>
  <c r="H85" i="1" s="1"/>
  <c r="G86" i="1"/>
  <c r="H86" i="1"/>
  <c r="G87" i="1"/>
  <c r="H87" i="1" s="1"/>
  <c r="G88" i="1"/>
  <c r="H88" i="1"/>
  <c r="I78" i="1"/>
  <c r="I79" i="1"/>
  <c r="I80" i="1"/>
  <c r="I81" i="1"/>
  <c r="I82" i="1"/>
  <c r="I83" i="1"/>
  <c r="I84" i="1"/>
  <c r="I85" i="1"/>
  <c r="I86" i="1"/>
  <c r="I87" i="1"/>
  <c r="I88" i="1"/>
  <c r="I76" i="1"/>
  <c r="I77" i="1"/>
  <c r="H77" i="1"/>
  <c r="G77" i="1"/>
  <c r="F78" i="1"/>
  <c r="F79" i="1"/>
  <c r="F80" i="1"/>
  <c r="F81" i="1"/>
  <c r="F82" i="1"/>
  <c r="F83" i="1"/>
  <c r="F84" i="1"/>
  <c r="F85" i="1"/>
  <c r="F86" i="1"/>
  <c r="F87" i="1"/>
  <c r="F88" i="1"/>
  <c r="A87" i="1"/>
  <c r="B87" i="1"/>
  <c r="D87" i="1"/>
  <c r="E87" i="1"/>
  <c r="A88" i="1"/>
  <c r="B88" i="1"/>
  <c r="D88" i="1"/>
  <c r="E88" i="1"/>
  <c r="A77" i="1"/>
  <c r="B77" i="1"/>
  <c r="D77" i="1"/>
  <c r="E77" i="1"/>
  <c r="A78" i="1"/>
  <c r="B78" i="1"/>
  <c r="D78" i="1"/>
  <c r="E78" i="1"/>
  <c r="A79" i="1"/>
  <c r="B79" i="1"/>
  <c r="D79" i="1"/>
  <c r="E79" i="1"/>
  <c r="A80" i="1"/>
  <c r="B80" i="1"/>
  <c r="D80" i="1"/>
  <c r="E80" i="1"/>
  <c r="A81" i="1"/>
  <c r="B81" i="1"/>
  <c r="D81" i="1"/>
  <c r="E81" i="1"/>
  <c r="A82" i="1"/>
  <c r="B82" i="1"/>
  <c r="D82" i="1"/>
  <c r="E82" i="1"/>
  <c r="A83" i="1"/>
  <c r="B83" i="1"/>
  <c r="D83" i="1"/>
  <c r="E83" i="1"/>
  <c r="A84" i="1"/>
  <c r="B84" i="1"/>
  <c r="D84" i="1"/>
  <c r="E84" i="1"/>
  <c r="A85" i="1"/>
  <c r="B85" i="1"/>
  <c r="D85" i="1"/>
  <c r="E85" i="1"/>
  <c r="A86" i="1"/>
  <c r="B86" i="1"/>
  <c r="D86" i="1"/>
  <c r="E86" i="1"/>
  <c r="A76" i="1"/>
  <c r="E76" i="1"/>
  <c r="F77" i="1" s="1"/>
  <c r="D76" i="1"/>
  <c r="B76" i="1"/>
  <c r="K32" i="1" l="1"/>
  <c r="M32" i="1"/>
  <c r="F19" i="1"/>
  <c r="G19" i="1"/>
  <c r="C76" i="1" s="1"/>
  <c r="F20" i="1"/>
  <c r="G20" i="1"/>
  <c r="C77" i="1" s="1"/>
  <c r="F21" i="1"/>
  <c r="G21" i="1"/>
  <c r="C78" i="1" s="1"/>
  <c r="F22" i="1"/>
  <c r="G22" i="1"/>
  <c r="C79" i="1" s="1"/>
  <c r="F23" i="1"/>
  <c r="G23" i="1"/>
  <c r="C80" i="1" s="1"/>
  <c r="F24" i="1"/>
  <c r="G24" i="1"/>
  <c r="C81" i="1" s="1"/>
  <c r="F25" i="1"/>
  <c r="G25" i="1"/>
  <c r="C82" i="1" s="1"/>
  <c r="F26" i="1"/>
  <c r="G26" i="1"/>
  <c r="C83" i="1" s="1"/>
  <c r="F27" i="1"/>
  <c r="G27" i="1"/>
  <c r="C84" i="1" s="1"/>
  <c r="F28" i="1"/>
  <c r="G28" i="1"/>
  <c r="C85" i="1" s="1"/>
  <c r="F29" i="1"/>
  <c r="G29" i="1"/>
  <c r="C86" i="1" s="1"/>
  <c r="F30" i="1"/>
  <c r="G30" i="1"/>
  <c r="C87" i="1" s="1"/>
  <c r="F31" i="1"/>
  <c r="G31" i="1"/>
  <c r="C88" i="1" s="1"/>
  <c r="E20" i="1"/>
  <c r="E21" i="1"/>
  <c r="E22" i="1"/>
  <c r="E23" i="1"/>
  <c r="E24" i="1"/>
  <c r="E25" i="1"/>
  <c r="E26" i="1"/>
  <c r="E27" i="1"/>
  <c r="E28" i="1"/>
  <c r="E29" i="1"/>
  <c r="E30" i="1"/>
  <c r="E31" i="1"/>
  <c r="E19" i="1"/>
</calcChain>
</file>

<file path=xl/sharedStrings.xml><?xml version="1.0" encoding="utf-8"?>
<sst xmlns="http://schemas.openxmlformats.org/spreadsheetml/2006/main" count="55" uniqueCount="51">
  <si>
    <t>ВАЛОВОЙ РЕГИОНАЛЬНЫЙ ПРОДУКТ</t>
  </si>
  <si>
    <t>(миллионов рублей)</t>
  </si>
  <si>
    <r>
      <t>СТОИМОСТЬ ОСНОВНЫХ ФОНДОВ</t>
    </r>
    <r>
      <rPr>
        <vertAlign val="superscript"/>
        <sz val="11"/>
        <color rgb="FF000000"/>
        <rFont val="Arial"/>
        <family val="2"/>
        <charset val="204"/>
      </rPr>
      <t>1)</t>
    </r>
    <r>
      <rPr>
        <b/>
        <sz val="10"/>
        <color rgb="FF000000"/>
        <rFont val="Arial"/>
        <family val="2"/>
        <charset val="204"/>
      </rPr>
      <t> </t>
    </r>
  </si>
  <si>
    <t>(на конец года; по полной учетной стоимости; миллионов рублей</t>
  </si>
  <si>
    <r>
      <t> СРЕДНЕГОДОВАЯ ЧИСЛЕННОСТЬ ЗАНЯТЫХ В ЭКОНОМИКЕ</t>
    </r>
    <r>
      <rPr>
        <b/>
        <vertAlign val="superscript"/>
        <sz val="10"/>
        <color rgb="FF000000"/>
        <rFont val="Arial"/>
        <family val="2"/>
        <charset val="204"/>
      </rPr>
      <t>1)</t>
    </r>
    <r>
      <rPr>
        <sz val="10"/>
        <color rgb="FF000000"/>
        <rFont val="Arial"/>
        <family val="2"/>
        <charset val="204"/>
      </rPr>
      <t> </t>
    </r>
  </si>
  <si>
    <t>(тысяч человек)</t>
  </si>
  <si>
    <t>Основные фонды (K), млн.руб</t>
  </si>
  <si>
    <t>Трудовые ресурсы (L)</t>
  </si>
  <si>
    <t>Ln(K)</t>
  </si>
  <si>
    <t>Ln(L)</t>
  </si>
  <si>
    <t>Оценка ВРП (модельное значение)</t>
  </si>
  <si>
    <t>в чел.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</si>
  <si>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</si>
  <si>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</si>
  <si>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</si>
  <si>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</si>
  <si>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</si>
  <si>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</si>
  <si>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</si>
  <si>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</si>
  <si>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</si>
  <si>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</si>
  <si>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</si>
  <si>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</si>
  <si>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</si>
  <si>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</si>
  <si>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</si>
  <si>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</si>
  <si>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</si>
  <si>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</si>
  <si>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</si>
  <si>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</si>
  <si>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</si>
  <si>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</si>
  <si>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</si>
  <si>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</si>
  <si>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ВЫВОД ОСТАТКА</t>
  </si>
  <si>
    <t>Наблюдение</t>
  </si>
  <si>
    <t>Остатки</t>
  </si>
  <si>
    <t>Стандартные остатки</t>
  </si>
  <si>
    <t>№</t>
  </si>
  <si>
    <t>Год</t>
  </si>
  <si>
    <t>Среднее</t>
  </si>
  <si>
    <t>ВРП (Y), млн.руб</t>
  </si>
  <si>
    <t>Ln(Y)</t>
  </si>
  <si>
    <t>Y(K,L)/L, млн.руб./чел.</t>
  </si>
  <si>
    <t>Y/L, млн.руб./чел.</t>
  </si>
  <si>
    <t>Y(K,L)/K</t>
  </si>
  <si>
    <t>Y/K</t>
  </si>
  <si>
    <t>Предсказанное Ln(Y)</t>
  </si>
  <si>
    <t>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</si>
</sst>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"/>
    <numFmt numFmtId="167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vertAlign val="superscript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7.5"/>
      <color theme="1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sz val="7.5"/>
      <color theme="1"/>
      <name val="Arial CYR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9" fillId="0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0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166" fontId="0" fillId="0" borderId="0" xfId="0" applyNumberFormat="1" applyFill="1" applyBorder="1" applyAlignment="1"/>
    <xf numFmtId="166" fontId="0" fillId="0" borderId="1" xfId="0" applyNumberFormat="1" applyFill="1" applyBorder="1" applyAlignment="1"/>
    <xf numFmtId="165" fontId="0" fillId="0" borderId="0" xfId="0" applyNumberFormat="1"/>
    <xf numFmtId="166" fontId="9" fillId="0" borderId="2" xfId="0" applyNumberFormat="1" applyFont="1" applyFill="1" applyBorder="1" applyAlignment="1">
      <alignment horizontal="centerContinuous"/>
    </xf>
    <xf numFmtId="166" fontId="0" fillId="0" borderId="0" xfId="0" applyNumberFormat="1"/>
    <xf numFmtId="166" fontId="9" fillId="0" borderId="2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6" fontId="11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10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ВРП</c:v>
          </c:tx>
          <c:invertIfNegative val="0"/>
          <c:cat>
            <c:numRef>
              <c:f>Лист1!$A$19:$A$31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Лист1!$D$19:$D$31</c:f>
              <c:numCache>
                <c:formatCode>General</c:formatCode>
                <c:ptCount val="13"/>
                <c:pt idx="0">
                  <c:v>42061.3</c:v>
                </c:pt>
                <c:pt idx="1">
                  <c:v>52891.199999999997</c:v>
                </c:pt>
                <c:pt idx="2">
                  <c:v>65416.3</c:v>
                </c:pt>
                <c:pt idx="3">
                  <c:v>72258</c:v>
                </c:pt>
                <c:pt idx="4">
                  <c:v>88119.6</c:v>
                </c:pt>
                <c:pt idx="5">
                  <c:v>116221.2</c:v>
                </c:pt>
                <c:pt idx="6">
                  <c:v>142240.1</c:v>
                </c:pt>
                <c:pt idx="7">
                  <c:v>174110.9</c:v>
                </c:pt>
                <c:pt idx="8">
                  <c:v>231730.8</c:v>
                </c:pt>
                <c:pt idx="9">
                  <c:v>214925.4</c:v>
                </c:pt>
                <c:pt idx="10">
                  <c:v>237629.2</c:v>
                </c:pt>
                <c:pt idx="11">
                  <c:v>272462.8</c:v>
                </c:pt>
                <c:pt idx="12">
                  <c:v>309295</c:v>
                </c:pt>
              </c:numCache>
            </c:numRef>
          </c:val>
        </c:ser>
        <c:ser>
          <c:idx val="1"/>
          <c:order val="1"/>
          <c:tx>
            <c:v>Оценка ВРП</c:v>
          </c:tx>
          <c:invertIfNegative val="0"/>
          <c:cat>
            <c:numRef>
              <c:f>Лист1!$A$19:$A$31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Лист1!$H$19:$H$31</c:f>
              <c:numCache>
                <c:formatCode>0.0</c:formatCode>
                <c:ptCount val="13"/>
                <c:pt idx="0">
                  <c:v>48223.00159731548</c:v>
                </c:pt>
                <c:pt idx="1">
                  <c:v>56714.870416924539</c:v>
                </c:pt>
                <c:pt idx="2">
                  <c:v>65324.839366377855</c:v>
                </c:pt>
                <c:pt idx="3">
                  <c:v>78342.094935396875</c:v>
                </c:pt>
                <c:pt idx="4">
                  <c:v>85835.123562373075</c:v>
                </c:pt>
                <c:pt idx="5">
                  <c:v>95376.269691759007</c:v>
                </c:pt>
                <c:pt idx="6">
                  <c:v>129331.58294824668</c:v>
                </c:pt>
                <c:pt idx="7">
                  <c:v>169023.51726103941</c:v>
                </c:pt>
                <c:pt idx="8">
                  <c:v>209816.01418015882</c:v>
                </c:pt>
                <c:pt idx="9">
                  <c:v>184105.44250606417</c:v>
                </c:pt>
                <c:pt idx="10">
                  <c:v>258523.66898428951</c:v>
                </c:pt>
                <c:pt idx="11">
                  <c:v>312991.83682127536</c:v>
                </c:pt>
                <c:pt idx="12">
                  <c:v>339762.10517837101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57216"/>
        <c:axId val="239044864"/>
      </c:barChart>
      <c:catAx>
        <c:axId val="2436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9044864"/>
        <c:crosses val="autoZero"/>
        <c:auto val="1"/>
        <c:lblAlgn val="ctr"/>
        <c:lblOffset val="100"/>
        <c:noMultiLvlLbl val="0"/>
      </c:catAx>
      <c:valAx>
        <c:axId val="23904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657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Лист1!$P$19:$P$31</c:f>
              <c:numCache>
                <c:formatCode>General</c:formatCode>
                <c:ptCount val="13"/>
                <c:pt idx="0">
                  <c:v>689670</c:v>
                </c:pt>
                <c:pt idx="1">
                  <c:v>704996</c:v>
                </c:pt>
                <c:pt idx="2">
                  <c:v>720322</c:v>
                </c:pt>
                <c:pt idx="3">
                  <c:v>735648</c:v>
                </c:pt>
                <c:pt idx="4">
                  <c:v>750974</c:v>
                </c:pt>
                <c:pt idx="5">
                  <c:v>766300</c:v>
                </c:pt>
                <c:pt idx="6">
                  <c:v>781626</c:v>
                </c:pt>
                <c:pt idx="7">
                  <c:v>796952</c:v>
                </c:pt>
                <c:pt idx="8">
                  <c:v>812278</c:v>
                </c:pt>
                <c:pt idx="9">
                  <c:v>827604</c:v>
                </c:pt>
                <c:pt idx="10">
                  <c:v>842930.00000000012</c:v>
                </c:pt>
                <c:pt idx="11">
                  <c:v>858256.00000000012</c:v>
                </c:pt>
                <c:pt idx="12">
                  <c:v>873581.99999999988</c:v>
                </c:pt>
              </c:numCache>
            </c:numRef>
          </c:xVal>
          <c:yVal>
            <c:numRef>
              <c:f>Лист1!$O$19:$O$31</c:f>
              <c:numCache>
                <c:formatCode>General</c:formatCode>
                <c:ptCount val="13"/>
                <c:pt idx="0">
                  <c:v>1449587.2291248811</c:v>
                </c:pt>
                <c:pt idx="1">
                  <c:v>1229971.1921664504</c:v>
                </c:pt>
                <c:pt idx="2">
                  <c:v>1047321.5524117959</c:v>
                </c:pt>
                <c:pt idx="3">
                  <c:v>894818.67432799423</c:v>
                </c:pt>
                <c:pt idx="4">
                  <c:v>767006.97503805626</c:v>
                </c:pt>
                <c:pt idx="5">
                  <c:v>659501.69728023268</c:v>
                </c:pt>
                <c:pt idx="6">
                  <c:v>568762.93758215534</c:v>
                </c:pt>
                <c:pt idx="7">
                  <c:v>491920.5709619298</c:v>
                </c:pt>
                <c:pt idx="8">
                  <c:v>426637.91123978351</c:v>
                </c:pt>
                <c:pt idx="9">
                  <c:v>371005.01245697087</c:v>
                </c:pt>
                <c:pt idx="10">
                  <c:v>323454.77097066055</c:v>
                </c:pt>
                <c:pt idx="11">
                  <c:v>282696.6547408991</c:v>
                </c:pt>
                <c:pt idx="12">
                  <c:v>247664.12624323092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046592"/>
        <c:axId val="239047168"/>
      </c:scatterChart>
      <c:valAx>
        <c:axId val="239046592"/>
        <c:scaling>
          <c:orientation val="minMax"/>
          <c:min val="68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000" b="0" i="0" u="none" strike="noStrike" baseline="0">
                    <a:effectLst/>
                  </a:rPr>
                  <a:t>Трудовые ресурсы (</a:t>
                </a:r>
                <a:r>
                  <a:rPr lang="en-US" sz="1000" b="0" i="0" u="none" strike="noStrike" baseline="0">
                    <a:effectLst/>
                  </a:rPr>
                  <a:t>L)</a:t>
                </a:r>
                <a:r>
                  <a:rPr lang="en-US" sz="1000" b="1" i="0" u="none" strike="noStrike" baseline="0"/>
                  <a:t> </a:t>
                </a:r>
                <a:endParaRPr lang="ru-RU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9047168"/>
        <c:crosses val="autoZero"/>
        <c:crossBetween val="midCat"/>
      </c:valAx>
      <c:valAx>
        <c:axId val="23904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Основные фонды (</a:t>
                </a:r>
                <a:r>
                  <a:rPr lang="en-US"/>
                  <a:t>K), </a:t>
                </a:r>
                <a:r>
                  <a:rPr lang="ru-RU"/>
                  <a:t>млн.руб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9046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73</xdr:row>
          <xdr:rowOff>142875</xdr:rowOff>
        </xdr:from>
        <xdr:to>
          <xdr:col>4</xdr:col>
          <xdr:colOff>428625</xdr:colOff>
          <xdr:row>74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73</xdr:row>
          <xdr:rowOff>133350</xdr:rowOff>
        </xdr:from>
        <xdr:to>
          <xdr:col>5</xdr:col>
          <xdr:colOff>352425</xdr:colOff>
          <xdr:row>74</xdr:row>
          <xdr:rowOff>104775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73</xdr:row>
          <xdr:rowOff>142875</xdr:rowOff>
        </xdr:from>
        <xdr:to>
          <xdr:col>6</xdr:col>
          <xdr:colOff>647700</xdr:colOff>
          <xdr:row>74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73</xdr:row>
          <xdr:rowOff>142875</xdr:rowOff>
        </xdr:from>
        <xdr:to>
          <xdr:col>7</xdr:col>
          <xdr:colOff>742950</xdr:colOff>
          <xdr:row>74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73</xdr:row>
          <xdr:rowOff>76200</xdr:rowOff>
        </xdr:from>
        <xdr:to>
          <xdr:col>8</xdr:col>
          <xdr:colOff>609600</xdr:colOff>
          <xdr:row>74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1386568</xdr:colOff>
      <xdr:row>93</xdr:row>
      <xdr:rowOff>159884</xdr:rowOff>
    </xdr:from>
    <xdr:to>
      <xdr:col>5</xdr:col>
      <xdr:colOff>893989</xdr:colOff>
      <xdr:row>108</xdr:row>
      <xdr:rowOff>45584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0</xdr:rowOff>
        </xdr:from>
        <xdr:to>
          <xdr:col>10</xdr:col>
          <xdr:colOff>295275</xdr:colOff>
          <xdr:row>50</xdr:row>
          <xdr:rowOff>171450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1447800</xdr:colOff>
          <xdr:row>53</xdr:row>
          <xdr:rowOff>28575</xdr:rowOff>
        </xdr:from>
        <xdr:to>
          <xdr:col>0</xdr:col>
          <xdr:colOff>1666875</xdr:colOff>
          <xdr:row>53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176892</xdr:colOff>
      <xdr:row>37</xdr:row>
      <xdr:rowOff>159203</xdr:rowOff>
    </xdr:from>
    <xdr:to>
      <xdr:col>17</xdr:col>
      <xdr:colOff>244927</xdr:colOff>
      <xdr:row>51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2"/>
  <sheetViews>
    <sheetView tabSelected="1" zoomScale="70" zoomScaleNormal="70" workbookViewId="0">
      <selection activeCell="L90" sqref="L90"/>
    </sheetView>
  </sheetViews>
  <sheetFormatPr defaultRowHeight="15" x14ac:dyDescent="0.25"/>
  <cols>
    <col min="1" max="1" width="27.140625" customWidth="1"/>
    <col min="2" max="2" width="13.42578125" bestFit="1" customWidth="1"/>
    <col min="3" max="3" width="11.5703125" bestFit="1" customWidth="1"/>
    <col min="4" max="4" width="13.7109375" bestFit="1" customWidth="1"/>
    <col min="5" max="5" width="13.85546875" bestFit="1" customWidth="1"/>
    <col min="6" max="6" width="14.7109375" bestFit="1" customWidth="1"/>
    <col min="7" max="7" width="13.140625" bestFit="1" customWidth="1"/>
    <col min="8" max="8" width="14.7109375" bestFit="1" customWidth="1"/>
    <col min="9" max="9" width="14.85546875" bestFit="1" customWidth="1"/>
    <col min="10" max="10" width="13.140625" bestFit="1" customWidth="1"/>
    <col min="11" max="11" width="13.28515625" bestFit="1" customWidth="1"/>
    <col min="12" max="12" width="10.85546875" bestFit="1" customWidth="1"/>
    <col min="13" max="13" width="13.28515625" bestFit="1" customWidth="1"/>
    <col min="14" max="14" width="12" bestFit="1" customWidth="1"/>
    <col min="15" max="15" width="13.140625" bestFit="1" customWidth="1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4" spans="1:14" x14ac:dyDescent="0.25">
      <c r="A4" s="3">
        <v>2000</v>
      </c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</row>
    <row r="5" spans="1:14" x14ac:dyDescent="0.25">
      <c r="A5" s="4">
        <v>42061.3</v>
      </c>
      <c r="B5" s="4">
        <v>52891.199999999997</v>
      </c>
      <c r="C5" s="4">
        <v>65416.3</v>
      </c>
      <c r="D5" s="4">
        <v>72258</v>
      </c>
      <c r="E5" s="4">
        <v>88119.6</v>
      </c>
      <c r="F5" s="4">
        <v>116221.2</v>
      </c>
      <c r="G5" s="4">
        <v>142240.1</v>
      </c>
      <c r="H5" s="4">
        <v>174110.9</v>
      </c>
      <c r="I5" s="4">
        <v>231730.8</v>
      </c>
      <c r="J5" s="4">
        <v>214925.4</v>
      </c>
      <c r="K5" s="4">
        <v>237629.2</v>
      </c>
      <c r="L5" s="4">
        <v>272462.8</v>
      </c>
      <c r="M5" s="4">
        <v>309295</v>
      </c>
    </row>
    <row r="7" spans="1:14" x14ac:dyDescent="0.25">
      <c r="A7" s="1" t="s">
        <v>4</v>
      </c>
    </row>
    <row r="8" spans="1:14" x14ac:dyDescent="0.25">
      <c r="A8" s="2" t="s">
        <v>5</v>
      </c>
    </row>
    <row r="10" spans="1:14" x14ac:dyDescent="0.25">
      <c r="A10" s="3">
        <v>2000</v>
      </c>
      <c r="B10" s="3">
        <v>2001</v>
      </c>
      <c r="C10" s="3">
        <v>2002</v>
      </c>
      <c r="D10" s="3">
        <v>2003</v>
      </c>
      <c r="E10" s="3">
        <v>2004</v>
      </c>
      <c r="F10" s="3">
        <v>2005</v>
      </c>
      <c r="G10" s="3">
        <v>2006</v>
      </c>
      <c r="H10" s="3">
        <v>2007</v>
      </c>
      <c r="I10" s="3">
        <v>2008</v>
      </c>
      <c r="J10" s="3">
        <v>2009</v>
      </c>
      <c r="K10" s="3">
        <v>2010</v>
      </c>
      <c r="L10" s="3">
        <v>2011</v>
      </c>
      <c r="M10" s="3">
        <v>2012</v>
      </c>
    </row>
    <row r="11" spans="1:14" x14ac:dyDescent="0.25">
      <c r="A11" s="4">
        <v>786.9</v>
      </c>
      <c r="B11" s="4">
        <v>780.5</v>
      </c>
      <c r="C11" s="4">
        <v>772.9</v>
      </c>
      <c r="D11" s="4">
        <v>770.7</v>
      </c>
      <c r="E11" s="4">
        <v>773.7</v>
      </c>
      <c r="F11" s="4">
        <v>775.6</v>
      </c>
      <c r="G11" s="5">
        <v>779.6</v>
      </c>
      <c r="H11" s="5">
        <v>784.7</v>
      </c>
      <c r="I11" s="5">
        <v>785.1</v>
      </c>
      <c r="J11" s="5">
        <v>762.9</v>
      </c>
      <c r="K11" s="5">
        <v>771.1</v>
      </c>
      <c r="L11" s="5">
        <v>770.8</v>
      </c>
      <c r="M11" s="5">
        <v>766.3</v>
      </c>
    </row>
    <row r="12" spans="1:14" x14ac:dyDescent="0.25">
      <c r="A12" s="4">
        <v>786900</v>
      </c>
      <c r="B12" s="4">
        <v>780500</v>
      </c>
      <c r="C12" s="4">
        <v>772900</v>
      </c>
      <c r="D12" s="4">
        <v>770700</v>
      </c>
      <c r="E12" s="4">
        <v>773700</v>
      </c>
      <c r="F12" s="4">
        <v>775600</v>
      </c>
      <c r="G12" s="4">
        <v>779600</v>
      </c>
      <c r="H12" s="4">
        <v>784700</v>
      </c>
      <c r="I12" s="4">
        <v>785100</v>
      </c>
      <c r="J12" s="4">
        <v>762900</v>
      </c>
      <c r="K12" s="4">
        <v>771100</v>
      </c>
      <c r="L12" s="4">
        <v>770800</v>
      </c>
      <c r="M12" s="4">
        <v>766300</v>
      </c>
      <c r="N12" t="s">
        <v>11</v>
      </c>
    </row>
    <row r="13" spans="1:14" ht="17.25" x14ac:dyDescent="0.25">
      <c r="A13" s="1" t="s">
        <v>2</v>
      </c>
    </row>
    <row r="14" spans="1:14" x14ac:dyDescent="0.25">
      <c r="A14" s="2" t="s">
        <v>3</v>
      </c>
    </row>
    <row r="15" spans="1:14" x14ac:dyDescent="0.25">
      <c r="A15" s="3">
        <v>2000</v>
      </c>
      <c r="B15" s="3">
        <v>2001</v>
      </c>
      <c r="C15" s="3">
        <v>2002</v>
      </c>
      <c r="D15" s="3">
        <v>2003</v>
      </c>
      <c r="E15" s="3">
        <v>2004</v>
      </c>
      <c r="F15" s="3">
        <v>2005</v>
      </c>
      <c r="G15" s="3">
        <v>2006</v>
      </c>
      <c r="H15" s="3">
        <v>2007</v>
      </c>
      <c r="I15" s="3">
        <v>2008</v>
      </c>
      <c r="J15" s="3">
        <v>2009</v>
      </c>
      <c r="K15" s="3">
        <v>2010</v>
      </c>
      <c r="L15" s="3">
        <v>2011</v>
      </c>
      <c r="M15" s="3">
        <v>2012</v>
      </c>
    </row>
    <row r="16" spans="1:14" x14ac:dyDescent="0.25">
      <c r="A16" s="4">
        <v>168150</v>
      </c>
      <c r="B16" s="4">
        <v>197921</v>
      </c>
      <c r="C16" s="4">
        <v>232726</v>
      </c>
      <c r="D16" s="4">
        <v>266508</v>
      </c>
      <c r="E16" s="4">
        <v>274181</v>
      </c>
      <c r="F16" s="4">
        <v>287642</v>
      </c>
      <c r="G16" s="4">
        <v>335199</v>
      </c>
      <c r="H16" s="4">
        <v>377757</v>
      </c>
      <c r="I16" s="4">
        <v>431106</v>
      </c>
      <c r="J16" s="4">
        <v>492051</v>
      </c>
      <c r="K16" s="4">
        <v>562328</v>
      </c>
      <c r="L16" s="4">
        <v>635993</v>
      </c>
      <c r="M16" s="4">
        <v>699627</v>
      </c>
    </row>
    <row r="17" spans="1:17" ht="15.75" thickBot="1" x14ac:dyDescent="0.3"/>
    <row r="18" spans="1:17" ht="47.25" x14ac:dyDescent="0.25">
      <c r="A18" s="14"/>
      <c r="B18" s="14" t="s">
        <v>6</v>
      </c>
      <c r="C18" s="14" t="s">
        <v>7</v>
      </c>
      <c r="D18" s="14" t="s">
        <v>43</v>
      </c>
      <c r="E18" s="14" t="s">
        <v>8</v>
      </c>
      <c r="F18" s="14" t="s">
        <v>9</v>
      </c>
      <c r="G18" s="14" t="s">
        <v>44</v>
      </c>
      <c r="H18" s="14" t="s">
        <v>10</v>
      </c>
      <c r="J18" s="9"/>
      <c r="K18" s="10" t="s">
        <v>45</v>
      </c>
      <c r="L18" s="10" t="s">
        <v>46</v>
      </c>
      <c r="M18" s="10" t="s">
        <v>47</v>
      </c>
      <c r="N18" s="10" t="s">
        <v>48</v>
      </c>
    </row>
    <row r="19" spans="1:17" ht="15.75" x14ac:dyDescent="0.25">
      <c r="A19" s="11">
        <v>2000</v>
      </c>
      <c r="B19" s="11">
        <v>168150</v>
      </c>
      <c r="C19" s="11">
        <v>786900</v>
      </c>
      <c r="D19" s="11">
        <v>42061.3</v>
      </c>
      <c r="E19" s="12">
        <f>LN(B19)</f>
        <v>12.032611717168416</v>
      </c>
      <c r="F19" s="12">
        <f t="shared" ref="F19:G31" si="0">LN(C19)</f>
        <v>13.575856454523075</v>
      </c>
      <c r="G19" s="12">
        <f t="shared" si="0"/>
        <v>10.646883357005384</v>
      </c>
      <c r="H19" s="13">
        <f>EXP(B60)</f>
        <v>48223.00159731548</v>
      </c>
      <c r="J19" s="34">
        <f>A19</f>
        <v>2000</v>
      </c>
      <c r="K19" s="33">
        <f>H19/C19</f>
        <v>6.1282248821089694E-2</v>
      </c>
      <c r="L19" s="33">
        <f>D19/C19</f>
        <v>5.3451899860210955E-2</v>
      </c>
      <c r="M19" s="33">
        <f>H19/B19</f>
        <v>0.28678561758736532</v>
      </c>
      <c r="N19" s="33">
        <f>D19/B19</f>
        <v>0.25014154029140651</v>
      </c>
      <c r="O19">
        <f>($D$31/EXP($B$51)/P19^$B$53)^(1/$B$52)</f>
        <v>1449587.2291248811</v>
      </c>
      <c r="P19">
        <f>$C$31*Q19</f>
        <v>689670</v>
      </c>
      <c r="Q19">
        <v>0.9</v>
      </c>
    </row>
    <row r="20" spans="1:17" ht="15.75" x14ac:dyDescent="0.25">
      <c r="A20" s="11">
        <v>2001</v>
      </c>
      <c r="B20" s="11">
        <v>197921</v>
      </c>
      <c r="C20" s="11">
        <v>780500</v>
      </c>
      <c r="D20" s="11">
        <v>52891.199999999997</v>
      </c>
      <c r="E20" s="12">
        <f t="shared" ref="E20:E31" si="1">LN(B20)</f>
        <v>12.195623240160034</v>
      </c>
      <c r="F20" s="12">
        <f t="shared" si="0"/>
        <v>13.567690018937624</v>
      </c>
      <c r="G20" s="12">
        <f t="shared" si="0"/>
        <v>10.875992252401621</v>
      </c>
      <c r="H20" s="13">
        <f t="shared" ref="H20:H31" si="2">EXP(B61)</f>
        <v>56714.870416924539</v>
      </c>
      <c r="J20" s="34">
        <f t="shared" ref="J20:J31" si="3">A20</f>
        <v>2001</v>
      </c>
      <c r="K20" s="33">
        <f t="shared" ref="K20:K31" si="4">H20/C20</f>
        <v>7.266479233430434E-2</v>
      </c>
      <c r="L20" s="33">
        <f t="shared" ref="L20:L31" si="5">D20/C20</f>
        <v>6.7765791159513131E-2</v>
      </c>
      <c r="M20" s="33">
        <f t="shared" ref="M20:M31" si="6">H20/B20</f>
        <v>0.28655307126037427</v>
      </c>
      <c r="N20" s="33">
        <f t="shared" ref="N20:N31" si="7">D20/B20</f>
        <v>0.2672338963525851</v>
      </c>
      <c r="O20">
        <f t="shared" ref="O20:O31" si="8">($D$31/EXP($B$51)/P20^$B$53)^(1/$B$52)</f>
        <v>1229971.1921664504</v>
      </c>
      <c r="P20">
        <f t="shared" ref="P20:P31" si="9">$C$31*Q20</f>
        <v>704996</v>
      </c>
      <c r="Q20">
        <v>0.92</v>
      </c>
    </row>
    <row r="21" spans="1:17" ht="15.75" x14ac:dyDescent="0.25">
      <c r="A21" s="11">
        <v>2002</v>
      </c>
      <c r="B21" s="11">
        <v>232726</v>
      </c>
      <c r="C21" s="11">
        <v>772900</v>
      </c>
      <c r="D21" s="11">
        <v>65416.3</v>
      </c>
      <c r="E21" s="12">
        <f t="shared" si="1"/>
        <v>12.357617074892421</v>
      </c>
      <c r="F21" s="12">
        <f t="shared" si="0"/>
        <v>13.557904953094962</v>
      </c>
      <c r="G21" s="12">
        <f t="shared" si="0"/>
        <v>11.088526741865294</v>
      </c>
      <c r="H21" s="13">
        <f t="shared" si="2"/>
        <v>65324.839366377855</v>
      </c>
      <c r="J21" s="34">
        <f t="shared" si="3"/>
        <v>2002</v>
      </c>
      <c r="K21" s="33">
        <f t="shared" si="4"/>
        <v>8.4519134902804827E-2</v>
      </c>
      <c r="L21" s="33">
        <f t="shared" si="5"/>
        <v>8.4637469271574589E-2</v>
      </c>
      <c r="M21" s="33">
        <f t="shared" si="6"/>
        <v>0.28069420419883406</v>
      </c>
      <c r="N21" s="33">
        <f t="shared" si="7"/>
        <v>0.28108720125813191</v>
      </c>
      <c r="O21">
        <f t="shared" si="8"/>
        <v>1047321.5524117959</v>
      </c>
      <c r="P21">
        <f t="shared" si="9"/>
        <v>720322</v>
      </c>
      <c r="Q21">
        <v>0.94</v>
      </c>
    </row>
    <row r="22" spans="1:17" ht="15.75" x14ac:dyDescent="0.25">
      <c r="A22" s="11">
        <v>2003</v>
      </c>
      <c r="B22" s="11">
        <v>266508</v>
      </c>
      <c r="C22" s="11">
        <v>770700</v>
      </c>
      <c r="D22" s="11">
        <v>72258</v>
      </c>
      <c r="E22" s="12">
        <f t="shared" si="1"/>
        <v>12.493159540899208</v>
      </c>
      <c r="F22" s="12">
        <f t="shared" si="0"/>
        <v>13.555054471766084</v>
      </c>
      <c r="G22" s="12">
        <f t="shared" si="0"/>
        <v>11.187998326488534</v>
      </c>
      <c r="H22" s="13">
        <f t="shared" si="2"/>
        <v>78342.094935396875</v>
      </c>
      <c r="J22" s="34">
        <f t="shared" si="3"/>
        <v>2003</v>
      </c>
      <c r="K22" s="33">
        <f t="shared" si="4"/>
        <v>0.10165057082573878</v>
      </c>
      <c r="L22" s="33">
        <f t="shared" si="5"/>
        <v>9.3756325418450762E-2</v>
      </c>
      <c r="M22" s="33">
        <f t="shared" si="6"/>
        <v>0.29395776087545916</v>
      </c>
      <c r="N22" s="33">
        <f t="shared" si="7"/>
        <v>0.27112882164888108</v>
      </c>
      <c r="O22">
        <f t="shared" si="8"/>
        <v>894818.67432799423</v>
      </c>
      <c r="P22">
        <f t="shared" si="9"/>
        <v>735648</v>
      </c>
      <c r="Q22">
        <v>0.96</v>
      </c>
    </row>
    <row r="23" spans="1:17" ht="15.75" x14ac:dyDescent="0.25">
      <c r="A23" s="11">
        <v>2004</v>
      </c>
      <c r="B23" s="11">
        <v>274181</v>
      </c>
      <c r="C23" s="11">
        <v>773700</v>
      </c>
      <c r="D23" s="11">
        <v>88119.6</v>
      </c>
      <c r="E23" s="12">
        <f t="shared" si="1"/>
        <v>12.52154375122228</v>
      </c>
      <c r="F23" s="12">
        <f t="shared" si="0"/>
        <v>13.558939480537546</v>
      </c>
      <c r="G23" s="12">
        <f t="shared" si="0"/>
        <v>11.386450261641338</v>
      </c>
      <c r="H23" s="13">
        <f t="shared" si="2"/>
        <v>85835.123562373075</v>
      </c>
      <c r="J23" s="34">
        <f t="shared" si="3"/>
        <v>2004</v>
      </c>
      <c r="K23" s="33">
        <f t="shared" si="4"/>
        <v>0.11094109288144381</v>
      </c>
      <c r="L23" s="33">
        <f t="shared" si="5"/>
        <v>0.1138937572702598</v>
      </c>
      <c r="M23" s="33">
        <f t="shared" si="6"/>
        <v>0.3130600718590022</v>
      </c>
      <c r="N23" s="33">
        <f t="shared" si="7"/>
        <v>0.32139207311958162</v>
      </c>
      <c r="O23">
        <f t="shared" si="8"/>
        <v>767006.97503805626</v>
      </c>
      <c r="P23">
        <f t="shared" si="9"/>
        <v>750974</v>
      </c>
      <c r="Q23">
        <v>0.98</v>
      </c>
    </row>
    <row r="24" spans="1:17" ht="15.75" x14ac:dyDescent="0.25">
      <c r="A24" s="11">
        <v>2005</v>
      </c>
      <c r="B24" s="11">
        <v>287642</v>
      </c>
      <c r="C24" s="11">
        <v>775600</v>
      </c>
      <c r="D24" s="11">
        <v>116221.2</v>
      </c>
      <c r="E24" s="12">
        <f t="shared" si="1"/>
        <v>12.569471930328122</v>
      </c>
      <c r="F24" s="12">
        <f t="shared" si="0"/>
        <v>13.561392202350634</v>
      </c>
      <c r="G24" s="12">
        <f t="shared" si="0"/>
        <v>11.663250550821017</v>
      </c>
      <c r="H24" s="13">
        <f t="shared" si="2"/>
        <v>95376.269691759007</v>
      </c>
      <c r="J24" s="34">
        <f t="shared" si="3"/>
        <v>2005</v>
      </c>
      <c r="K24" s="33">
        <f t="shared" si="4"/>
        <v>0.12297095112398015</v>
      </c>
      <c r="L24" s="33">
        <f t="shared" si="5"/>
        <v>0.14984682826199072</v>
      </c>
      <c r="M24" s="33">
        <f t="shared" si="6"/>
        <v>0.33157977517803033</v>
      </c>
      <c r="N24" s="33">
        <f t="shared" si="7"/>
        <v>0.40404808755327803</v>
      </c>
      <c r="O24">
        <f t="shared" si="8"/>
        <v>659501.69728023268</v>
      </c>
      <c r="P24">
        <f t="shared" si="9"/>
        <v>766300</v>
      </c>
      <c r="Q24">
        <v>1</v>
      </c>
    </row>
    <row r="25" spans="1:17" ht="15.75" x14ac:dyDescent="0.25">
      <c r="A25" s="11">
        <v>2006</v>
      </c>
      <c r="B25" s="11">
        <v>335199</v>
      </c>
      <c r="C25" s="11">
        <v>779600</v>
      </c>
      <c r="D25" s="11">
        <v>142240.1</v>
      </c>
      <c r="E25" s="12">
        <f t="shared" si="1"/>
        <v>12.722479664292059</v>
      </c>
      <c r="F25" s="12">
        <f t="shared" si="0"/>
        <v>13.566536246615543</v>
      </c>
      <c r="G25" s="12">
        <f t="shared" si="0"/>
        <v>11.865271753784604</v>
      </c>
      <c r="H25" s="13">
        <f t="shared" si="2"/>
        <v>129331.58294824668</v>
      </c>
      <c r="J25" s="34">
        <f t="shared" si="3"/>
        <v>2006</v>
      </c>
      <c r="K25" s="33">
        <f t="shared" si="4"/>
        <v>0.16589479598287157</v>
      </c>
      <c r="L25" s="33">
        <f t="shared" si="5"/>
        <v>0.18245266803488969</v>
      </c>
      <c r="M25" s="33">
        <f t="shared" si="6"/>
        <v>0.38583522906764839</v>
      </c>
      <c r="N25" s="33">
        <f t="shared" si="7"/>
        <v>0.42434523969343585</v>
      </c>
      <c r="O25">
        <f t="shared" si="8"/>
        <v>568762.93758215534</v>
      </c>
      <c r="P25">
        <f t="shared" si="9"/>
        <v>781626</v>
      </c>
      <c r="Q25">
        <v>1.02</v>
      </c>
    </row>
    <row r="26" spans="1:17" ht="15.75" x14ac:dyDescent="0.25">
      <c r="A26" s="11">
        <v>2007</v>
      </c>
      <c r="B26" s="11">
        <v>377757</v>
      </c>
      <c r="C26" s="11">
        <v>784700</v>
      </c>
      <c r="D26" s="11">
        <v>174110.9</v>
      </c>
      <c r="E26" s="12">
        <f t="shared" si="1"/>
        <v>12.842006410737614</v>
      </c>
      <c r="F26" s="12">
        <f t="shared" si="0"/>
        <v>13.573056758115564</v>
      </c>
      <c r="G26" s="12">
        <f t="shared" si="0"/>
        <v>12.067447731493226</v>
      </c>
      <c r="H26" s="13">
        <f t="shared" si="2"/>
        <v>169023.51726103941</v>
      </c>
      <c r="J26" s="34">
        <f t="shared" si="3"/>
        <v>2007</v>
      </c>
      <c r="K26" s="33">
        <f t="shared" si="4"/>
        <v>0.21539890054930472</v>
      </c>
      <c r="L26" s="33">
        <f t="shared" si="5"/>
        <v>0.22188212055562634</v>
      </c>
      <c r="M26" s="33">
        <f t="shared" si="6"/>
        <v>0.44743980193891686</v>
      </c>
      <c r="N26" s="33">
        <f t="shared" si="7"/>
        <v>0.46090714401056765</v>
      </c>
      <c r="O26">
        <f t="shared" si="8"/>
        <v>491920.5709619298</v>
      </c>
      <c r="P26">
        <f t="shared" si="9"/>
        <v>796952</v>
      </c>
      <c r="Q26">
        <v>1.04</v>
      </c>
    </row>
    <row r="27" spans="1:17" ht="15.75" x14ac:dyDescent="0.25">
      <c r="A27" s="11">
        <v>2008</v>
      </c>
      <c r="B27" s="11">
        <v>431106</v>
      </c>
      <c r="C27" s="11">
        <v>785100</v>
      </c>
      <c r="D27" s="11">
        <v>231730.8</v>
      </c>
      <c r="E27" s="12">
        <f t="shared" si="1"/>
        <v>12.974109278522855</v>
      </c>
      <c r="F27" s="12">
        <f t="shared" si="0"/>
        <v>13.573566377186348</v>
      </c>
      <c r="G27" s="12">
        <f t="shared" si="0"/>
        <v>12.353331632099584</v>
      </c>
      <c r="H27" s="13">
        <f t="shared" si="2"/>
        <v>209816.01418015882</v>
      </c>
      <c r="J27" s="34">
        <f t="shared" si="3"/>
        <v>2008</v>
      </c>
      <c r="K27" s="33">
        <f t="shared" si="4"/>
        <v>0.26724750245848788</v>
      </c>
      <c r="L27" s="33">
        <f t="shared" si="5"/>
        <v>0.29516087122659534</v>
      </c>
      <c r="M27" s="33">
        <f t="shared" si="6"/>
        <v>0.48669240089481197</v>
      </c>
      <c r="N27" s="33">
        <f t="shared" si="7"/>
        <v>0.53752626964134109</v>
      </c>
      <c r="O27">
        <f t="shared" si="8"/>
        <v>426637.91123978351</v>
      </c>
      <c r="P27">
        <f t="shared" si="9"/>
        <v>812278</v>
      </c>
      <c r="Q27">
        <v>1.06</v>
      </c>
    </row>
    <row r="28" spans="1:17" ht="15.75" x14ac:dyDescent="0.25">
      <c r="A28" s="11">
        <v>2009</v>
      </c>
      <c r="B28" s="11">
        <v>492051</v>
      </c>
      <c r="C28" s="11">
        <v>762900</v>
      </c>
      <c r="D28" s="11">
        <v>214925.4</v>
      </c>
      <c r="E28" s="12">
        <f t="shared" si="1"/>
        <v>13.106337648638856</v>
      </c>
      <c r="F28" s="12">
        <f t="shared" si="0"/>
        <v>13.544882240078321</v>
      </c>
      <c r="G28" s="12">
        <f t="shared" si="0"/>
        <v>12.278046270155254</v>
      </c>
      <c r="H28" s="13">
        <f t="shared" si="2"/>
        <v>184105.44250606417</v>
      </c>
      <c r="J28" s="34">
        <f t="shared" si="3"/>
        <v>2009</v>
      </c>
      <c r="K28" s="33">
        <f t="shared" si="4"/>
        <v>0.24132316490505198</v>
      </c>
      <c r="L28" s="33">
        <f t="shared" si="5"/>
        <v>0.28172158867479352</v>
      </c>
      <c r="M28" s="33">
        <f t="shared" si="6"/>
        <v>0.37415926907183233</v>
      </c>
      <c r="N28" s="33">
        <f t="shared" si="7"/>
        <v>0.43679496637543669</v>
      </c>
      <c r="O28">
        <f t="shared" si="8"/>
        <v>371005.01245697087</v>
      </c>
      <c r="P28">
        <f t="shared" si="9"/>
        <v>827604</v>
      </c>
      <c r="Q28">
        <v>1.08</v>
      </c>
    </row>
    <row r="29" spans="1:17" ht="15.75" x14ac:dyDescent="0.25">
      <c r="A29" s="11">
        <v>2010</v>
      </c>
      <c r="B29" s="11">
        <v>562328</v>
      </c>
      <c r="C29" s="11">
        <v>771100</v>
      </c>
      <c r="D29" s="11">
        <v>237629.2</v>
      </c>
      <c r="E29" s="12">
        <f t="shared" si="1"/>
        <v>13.239840588523377</v>
      </c>
      <c r="F29" s="12">
        <f t="shared" si="0"/>
        <v>13.555573345821053</v>
      </c>
      <c r="G29" s="12">
        <f t="shared" si="0"/>
        <v>12.378466754542474</v>
      </c>
      <c r="H29" s="13">
        <f t="shared" si="2"/>
        <v>258523.66898428951</v>
      </c>
      <c r="J29" s="34">
        <f t="shared" si="3"/>
        <v>2010</v>
      </c>
      <c r="K29" s="33">
        <f t="shared" si="4"/>
        <v>0.33526607312189016</v>
      </c>
      <c r="L29" s="33">
        <f t="shared" si="5"/>
        <v>0.30816910906497214</v>
      </c>
      <c r="M29" s="33">
        <f t="shared" si="6"/>
        <v>0.45973821147851346</v>
      </c>
      <c r="N29" s="33">
        <f t="shared" si="7"/>
        <v>0.42258112702906492</v>
      </c>
      <c r="O29">
        <f t="shared" si="8"/>
        <v>323454.77097066055</v>
      </c>
      <c r="P29">
        <f t="shared" si="9"/>
        <v>842930.00000000012</v>
      </c>
      <c r="Q29">
        <v>1.1000000000000001</v>
      </c>
    </row>
    <row r="30" spans="1:17" ht="15.75" x14ac:dyDescent="0.25">
      <c r="A30" s="11">
        <v>2011</v>
      </c>
      <c r="B30" s="11">
        <v>635993</v>
      </c>
      <c r="C30" s="11">
        <v>770800</v>
      </c>
      <c r="D30" s="11">
        <v>272462.8</v>
      </c>
      <c r="E30" s="12">
        <f t="shared" si="1"/>
        <v>13.362942835972381</v>
      </c>
      <c r="F30" s="12">
        <f t="shared" si="0"/>
        <v>13.555184215522349</v>
      </c>
      <c r="G30" s="12">
        <f t="shared" si="0"/>
        <v>12.515257370005116</v>
      </c>
      <c r="H30" s="13">
        <f t="shared" si="2"/>
        <v>312991.83682127536</v>
      </c>
      <c r="J30" s="34">
        <f t="shared" si="3"/>
        <v>2011</v>
      </c>
      <c r="K30" s="33">
        <f t="shared" si="4"/>
        <v>0.40606102337996286</v>
      </c>
      <c r="L30" s="33">
        <f t="shared" si="5"/>
        <v>0.353480539699014</v>
      </c>
      <c r="M30" s="33">
        <f t="shared" si="6"/>
        <v>0.49213094612877084</v>
      </c>
      <c r="N30" s="33">
        <f t="shared" si="7"/>
        <v>0.42840534408397574</v>
      </c>
      <c r="O30">
        <f t="shared" si="8"/>
        <v>282696.6547408991</v>
      </c>
      <c r="P30">
        <f t="shared" si="9"/>
        <v>858256.00000000012</v>
      </c>
      <c r="Q30">
        <v>1.1200000000000001</v>
      </c>
    </row>
    <row r="31" spans="1:17" ht="15.75" x14ac:dyDescent="0.25">
      <c r="A31" s="11">
        <v>2012</v>
      </c>
      <c r="B31" s="11">
        <v>699627</v>
      </c>
      <c r="C31" s="11">
        <v>766300</v>
      </c>
      <c r="D31" s="11">
        <v>309295</v>
      </c>
      <c r="E31" s="12">
        <f t="shared" si="1"/>
        <v>13.458302614863864</v>
      </c>
      <c r="F31" s="12">
        <f t="shared" si="0"/>
        <v>13.549329016958495</v>
      </c>
      <c r="G31" s="12">
        <f t="shared" si="0"/>
        <v>12.642050793007417</v>
      </c>
      <c r="H31" s="13">
        <f t="shared" si="2"/>
        <v>339762.10517837101</v>
      </c>
      <c r="J31" s="34">
        <f t="shared" si="3"/>
        <v>2012</v>
      </c>
      <c r="K31" s="33">
        <f t="shared" si="4"/>
        <v>0.44338001458746057</v>
      </c>
      <c r="L31" s="33">
        <f t="shared" si="5"/>
        <v>0.40362129714211142</v>
      </c>
      <c r="M31" s="33">
        <f t="shared" si="6"/>
        <v>0.48563320909337548</v>
      </c>
      <c r="N31" s="33">
        <f t="shared" si="7"/>
        <v>0.4420855684529042</v>
      </c>
      <c r="O31">
        <f t="shared" si="8"/>
        <v>247664.12624323092</v>
      </c>
      <c r="P31">
        <f t="shared" si="9"/>
        <v>873581.99999999988</v>
      </c>
      <c r="Q31">
        <v>1.1399999999999999</v>
      </c>
    </row>
    <row r="32" spans="1:17" ht="15.75" x14ac:dyDescent="0.25">
      <c r="J32" s="35" t="s">
        <v>42</v>
      </c>
      <c r="K32" s="36">
        <f t="shared" ref="K32:M32" si="10">AVERAGE(K19:K31)</f>
        <v>0.20220002045187627</v>
      </c>
      <c r="L32" s="36">
        <f t="shared" si="10"/>
        <v>0.20075694351076942</v>
      </c>
      <c r="M32" s="36">
        <f t="shared" si="10"/>
        <v>0.37878919758714891</v>
      </c>
      <c r="N32" s="36">
        <f>AVERAGE(N19:N31)</f>
        <v>0.38059055996235308</v>
      </c>
    </row>
    <row r="35" spans="1:9" x14ac:dyDescent="0.25">
      <c r="A35" t="s">
        <v>12</v>
      </c>
    </row>
    <row r="36" spans="1:9" ht="15.75" thickBot="1" x14ac:dyDescent="0.3"/>
    <row r="37" spans="1:9" x14ac:dyDescent="0.25">
      <c r="A37" s="18" t="s">
        <v>13</v>
      </c>
      <c r="B37" s="18"/>
      <c r="C37" s="19"/>
      <c r="D37" s="19"/>
      <c r="E37" s="19"/>
      <c r="F37" s="19"/>
      <c r="G37" s="19"/>
      <c r="H37" s="19"/>
      <c r="I37" s="19"/>
    </row>
    <row r="38" spans="1:9" x14ac:dyDescent="0.25">
      <c r="A38" s="15" t="s">
        <v>14</v>
      </c>
      <c r="B38" s="15">
        <v>0.98613855952456486</v>
      </c>
      <c r="C38" s="19"/>
      <c r="D38" s="19"/>
      <c r="E38" s="19"/>
      <c r="F38" s="19"/>
      <c r="G38" s="19"/>
      <c r="H38" s="19"/>
      <c r="I38" s="19"/>
    </row>
    <row r="39" spans="1:9" x14ac:dyDescent="0.25">
      <c r="A39" s="15" t="s">
        <v>15</v>
      </c>
      <c r="B39" s="15">
        <v>0.97246925858118383</v>
      </c>
      <c r="C39" s="19"/>
      <c r="D39" s="19"/>
      <c r="E39" s="19"/>
      <c r="F39" s="19"/>
      <c r="G39" s="19"/>
      <c r="H39" s="19"/>
      <c r="I39" s="19"/>
    </row>
    <row r="40" spans="1:9" x14ac:dyDescent="0.25">
      <c r="A40" s="15" t="s">
        <v>16</v>
      </c>
      <c r="B40" s="15">
        <v>0.96696311029742055</v>
      </c>
      <c r="C40" s="19"/>
      <c r="D40" s="19"/>
      <c r="E40" s="19"/>
      <c r="F40" s="19"/>
      <c r="G40" s="19"/>
      <c r="H40" s="19"/>
      <c r="I40" s="19"/>
    </row>
    <row r="41" spans="1:9" x14ac:dyDescent="0.25">
      <c r="A41" s="15" t="s">
        <v>17</v>
      </c>
      <c r="B41" s="15">
        <v>0.12197431113213711</v>
      </c>
      <c r="C41" s="19"/>
      <c r="D41" s="19"/>
      <c r="E41" s="19"/>
      <c r="F41" s="19"/>
      <c r="G41" s="19"/>
      <c r="H41" s="19"/>
      <c r="I41" s="19"/>
    </row>
    <row r="42" spans="1:9" ht="15.75" thickBot="1" x14ac:dyDescent="0.3">
      <c r="A42" s="16" t="s">
        <v>18</v>
      </c>
      <c r="B42" s="16">
        <v>13</v>
      </c>
      <c r="C42" s="19"/>
      <c r="D42" s="19"/>
      <c r="E42" s="19"/>
      <c r="F42" s="19"/>
      <c r="G42" s="19"/>
      <c r="H42" s="19"/>
      <c r="I42" s="19"/>
    </row>
    <row r="43" spans="1:9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.75" thickBot="1" x14ac:dyDescent="0.3">
      <c r="A44" s="19" t="s">
        <v>19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20"/>
      <c r="B45" s="20" t="s">
        <v>24</v>
      </c>
      <c r="C45" s="20" t="s">
        <v>25</v>
      </c>
      <c r="D45" s="20" t="s">
        <v>26</v>
      </c>
      <c r="E45" s="20" t="s">
        <v>27</v>
      </c>
      <c r="F45" s="20" t="s">
        <v>28</v>
      </c>
      <c r="G45" s="19"/>
      <c r="H45" s="19"/>
      <c r="I45" s="19"/>
    </row>
    <row r="46" spans="1:9" x14ac:dyDescent="0.25">
      <c r="A46" s="15" t="s">
        <v>20</v>
      </c>
      <c r="B46" s="15">
        <v>2</v>
      </c>
      <c r="C46" s="15">
        <v>5.2552662304322899</v>
      </c>
      <c r="D46" s="15">
        <v>2.627633115216145</v>
      </c>
      <c r="E46" s="15">
        <v>176.615159720424</v>
      </c>
      <c r="F46" s="15">
        <v>1.5815740724899836E-8</v>
      </c>
      <c r="G46" s="19"/>
      <c r="H46" s="19"/>
      <c r="I46" s="19"/>
    </row>
    <row r="47" spans="1:9" x14ac:dyDescent="0.25">
      <c r="A47" s="15" t="s">
        <v>21</v>
      </c>
      <c r="B47" s="15">
        <v>10</v>
      </c>
      <c r="C47" s="15">
        <v>0.14877732576159386</v>
      </c>
      <c r="D47" s="15">
        <v>1.4877732576159385E-2</v>
      </c>
      <c r="E47" s="15"/>
      <c r="F47" s="15"/>
      <c r="G47" s="19"/>
      <c r="H47" s="19"/>
      <c r="I47" s="19"/>
    </row>
    <row r="48" spans="1:9" ht="15.75" thickBot="1" x14ac:dyDescent="0.3">
      <c r="A48" s="16" t="s">
        <v>22</v>
      </c>
      <c r="B48" s="16">
        <v>12</v>
      </c>
      <c r="C48" s="16">
        <v>5.4040435561938835</v>
      </c>
      <c r="D48" s="16"/>
      <c r="E48" s="16"/>
      <c r="F48" s="16"/>
      <c r="G48" s="19"/>
      <c r="H48" s="19"/>
      <c r="I48" s="19"/>
    </row>
    <row r="49" spans="1:12" ht="15.75" thickBot="1" x14ac:dyDescent="0.3">
      <c r="A49" s="19"/>
      <c r="B49" s="19"/>
      <c r="C49" s="19"/>
      <c r="D49" s="19"/>
      <c r="E49" s="19"/>
      <c r="F49" s="19"/>
      <c r="G49" s="19"/>
      <c r="H49" s="19"/>
      <c r="I49" s="19"/>
    </row>
    <row r="50" spans="1:12" x14ac:dyDescent="0.25">
      <c r="A50" s="20"/>
      <c r="B50" s="20" t="s">
        <v>29</v>
      </c>
      <c r="C50" s="20" t="s">
        <v>17</v>
      </c>
      <c r="D50" s="20" t="s">
        <v>30</v>
      </c>
      <c r="E50" s="20" t="s">
        <v>31</v>
      </c>
      <c r="F50" s="20" t="s">
        <v>32</v>
      </c>
      <c r="G50" s="20" t="s">
        <v>33</v>
      </c>
      <c r="H50" s="20" t="s">
        <v>34</v>
      </c>
      <c r="I50" s="20" t="s">
        <v>35</v>
      </c>
      <c r="L50" s="17">
        <f>B52/(B52+B53)</f>
        <v>0.11799677954125455</v>
      </c>
    </row>
    <row r="51" spans="1:12" x14ac:dyDescent="0.25">
      <c r="A51" s="15" t="s">
        <v>23</v>
      </c>
      <c r="B51" s="15">
        <v>-169.77406664486469</v>
      </c>
      <c r="C51" s="15">
        <v>59.424828827363349</v>
      </c>
      <c r="D51" s="15">
        <v>-2.8569550808144495</v>
      </c>
      <c r="E51" s="15">
        <v>1.7045636996223173E-2</v>
      </c>
      <c r="F51" s="15">
        <v>-302.18083652774692</v>
      </c>
      <c r="G51" s="15">
        <v>-37.367296761982459</v>
      </c>
      <c r="H51" s="15">
        <v>-302.18083652774692</v>
      </c>
      <c r="I51" s="15">
        <v>-37.367296761982459</v>
      </c>
      <c r="L51" s="17">
        <f>1-L50</f>
        <v>0.88200322045874546</v>
      </c>
    </row>
    <row r="52" spans="1:12" x14ac:dyDescent="0.25">
      <c r="A52" s="15" t="s">
        <v>8</v>
      </c>
      <c r="B52" s="15">
        <v>1.5906828615889943</v>
      </c>
      <c r="C52" s="15">
        <v>9.2565830041198047E-2</v>
      </c>
      <c r="D52" s="15">
        <v>17.184341790929039</v>
      </c>
      <c r="E52" s="15">
        <v>9.4073722182453219E-9</v>
      </c>
      <c r="F52" s="15">
        <v>1.3844333393078427</v>
      </c>
      <c r="G52" s="15">
        <v>1.7969323838701459</v>
      </c>
      <c r="H52" s="15">
        <v>1.3844333393078427</v>
      </c>
      <c r="I52" s="15">
        <v>1.7969323838701459</v>
      </c>
    </row>
    <row r="53" spans="1:12" ht="15.75" thickBot="1" x14ac:dyDescent="0.3">
      <c r="A53" s="16" t="s">
        <v>9</v>
      </c>
      <c r="B53" s="16">
        <v>11.890048288644243</v>
      </c>
      <c r="C53" s="16">
        <v>4.334855706976426</v>
      </c>
      <c r="D53" s="16">
        <v>2.7428936722181199</v>
      </c>
      <c r="E53" s="16">
        <v>2.0729539721605839E-2</v>
      </c>
      <c r="F53" s="16">
        <v>2.2313878701756398</v>
      </c>
      <c r="G53" s="16">
        <v>21.548708707112844</v>
      </c>
      <c r="H53" s="16">
        <v>2.2313878701756398</v>
      </c>
      <c r="I53" s="16">
        <v>21.548708707112844</v>
      </c>
    </row>
    <row r="54" spans="1:12" x14ac:dyDescent="0.25">
      <c r="B54" s="19">
        <f>SUM(B52:B53)</f>
        <v>13.480731150233238</v>
      </c>
    </row>
    <row r="57" spans="1:12" x14ac:dyDescent="0.25">
      <c r="A57" t="s">
        <v>36</v>
      </c>
    </row>
    <row r="58" spans="1:12" ht="15.75" thickBot="1" x14ac:dyDescent="0.3"/>
    <row r="59" spans="1:12" x14ac:dyDescent="0.25">
      <c r="A59" s="8" t="s">
        <v>37</v>
      </c>
      <c r="B59" s="8" t="s">
        <v>49</v>
      </c>
      <c r="C59" s="8" t="s">
        <v>38</v>
      </c>
      <c r="D59" s="8" t="s">
        <v>39</v>
      </c>
    </row>
    <row r="60" spans="1:12" x14ac:dyDescent="0.25">
      <c r="A60" s="6">
        <v>1</v>
      </c>
      <c r="B60" s="6">
        <v>10.783591397772028</v>
      </c>
      <c r="C60" s="6">
        <v>-0.13670804076664389</v>
      </c>
      <c r="D60" s="6">
        <v>-1.2277679951659441</v>
      </c>
    </row>
    <row r="61" spans="1:12" x14ac:dyDescent="0.25">
      <c r="A61" s="6">
        <v>2</v>
      </c>
      <c r="B61" s="6">
        <v>10.945791720179187</v>
      </c>
      <c r="C61" s="6">
        <v>-6.9799467777565738E-2</v>
      </c>
      <c r="D61" s="6">
        <v>-0.62686548747483473</v>
      </c>
    </row>
    <row r="62" spans="1:12" x14ac:dyDescent="0.25">
      <c r="A62" s="6">
        <v>3</v>
      </c>
      <c r="B62" s="6">
        <v>11.087127631394253</v>
      </c>
      <c r="C62" s="6">
        <v>1.3991104710413538E-3</v>
      </c>
      <c r="D62" s="6">
        <v>1.2565340329749305E-2</v>
      </c>
    </row>
    <row r="63" spans="1:12" x14ac:dyDescent="0.25">
      <c r="A63" s="6">
        <v>4</v>
      </c>
      <c r="B63" s="6">
        <v>11.268840348442524</v>
      </c>
      <c r="C63" s="6">
        <v>-8.0842021953989374E-2</v>
      </c>
      <c r="D63" s="6">
        <v>-0.72603810765627319</v>
      </c>
    </row>
    <row r="64" spans="1:12" x14ac:dyDescent="0.25">
      <c r="A64" s="6">
        <v>5</v>
      </c>
      <c r="B64" s="6">
        <v>11.360183567237669</v>
      </c>
      <c r="C64" s="6">
        <v>2.6266694403668467E-2</v>
      </c>
      <c r="D64" s="6">
        <v>0.2358998530501745</v>
      </c>
    </row>
    <row r="65" spans="1:9" x14ac:dyDescent="0.25">
      <c r="A65" s="6">
        <v>6</v>
      </c>
      <c r="B65" s="6">
        <v>11.465585081124715</v>
      </c>
      <c r="C65" s="6">
        <v>0.19766546969630205</v>
      </c>
      <c r="D65" s="6">
        <v>1.775223579254001</v>
      </c>
    </row>
    <row r="66" spans="1:9" x14ac:dyDescent="0.25">
      <c r="A66" s="6">
        <v>7</v>
      </c>
      <c r="B66" s="6">
        <v>11.770134795940407</v>
      </c>
      <c r="C66" s="6">
        <v>9.5136957844196957E-2</v>
      </c>
      <c r="D66" s="6">
        <v>0.85442020340223301</v>
      </c>
    </row>
    <row r="67" spans="1:9" x14ac:dyDescent="0.25">
      <c r="A67" s="6">
        <v>8</v>
      </c>
      <c r="B67" s="6">
        <v>12.037793139614763</v>
      </c>
      <c r="C67" s="6">
        <v>2.9654591878463421E-2</v>
      </c>
      <c r="D67" s="6">
        <v>0.26632638880571929</v>
      </c>
    </row>
    <row r="68" spans="1:9" x14ac:dyDescent="0.25">
      <c r="A68" s="6">
        <v>9</v>
      </c>
      <c r="B68" s="6">
        <v>12.253986302727952</v>
      </c>
      <c r="C68" s="6">
        <v>9.9345329371631763E-2</v>
      </c>
      <c r="D68" s="6">
        <v>0.89221537509935223</v>
      </c>
    </row>
    <row r="69" spans="1:9" x14ac:dyDescent="0.25">
      <c r="A69" s="6">
        <v>10</v>
      </c>
      <c r="B69" s="6">
        <v>12.123263929554781</v>
      </c>
      <c r="C69" s="6">
        <v>0.15478234060047313</v>
      </c>
      <c r="D69" s="6">
        <v>1.3900923672113901</v>
      </c>
    </row>
    <row r="70" spans="1:9" x14ac:dyDescent="0.25">
      <c r="A70" s="6">
        <v>11</v>
      </c>
      <c r="B70" s="6">
        <v>12.462742531540897</v>
      </c>
      <c r="C70" s="6">
        <v>-8.4275776998422813E-2</v>
      </c>
      <c r="D70" s="6">
        <v>-0.75687648792383411</v>
      </c>
    </row>
    <row r="71" spans="1:9" x14ac:dyDescent="0.25">
      <c r="A71" s="6">
        <v>12</v>
      </c>
      <c r="B71" s="6">
        <v>12.65393238873898</v>
      </c>
      <c r="C71" s="6">
        <v>-0.13867501873386345</v>
      </c>
      <c r="D71" s="6">
        <v>-1.2454333247384091</v>
      </c>
    </row>
    <row r="72" spans="1:9" ht="15.75" thickBot="1" x14ac:dyDescent="0.3">
      <c r="A72" s="7">
        <v>13</v>
      </c>
      <c r="B72" s="7">
        <v>12.736000961042748</v>
      </c>
      <c r="C72" s="7">
        <v>-9.3950168035330961E-2</v>
      </c>
      <c r="D72" s="7">
        <v>-0.84376170419367513</v>
      </c>
    </row>
    <row r="74" spans="1:9" ht="15.75" thickBot="1" x14ac:dyDescent="0.3"/>
    <row r="75" spans="1:9" ht="16.5" thickBot="1" x14ac:dyDescent="0.3">
      <c r="A75" s="21" t="s">
        <v>40</v>
      </c>
      <c r="B75" s="22" t="s">
        <v>41</v>
      </c>
      <c r="C75" s="23" t="s">
        <v>50</v>
      </c>
      <c r="D75" s="23" t="s">
        <v>50</v>
      </c>
      <c r="E75" s="24"/>
      <c r="F75" s="24"/>
      <c r="G75" s="24"/>
      <c r="H75" s="24"/>
      <c r="I75" s="24"/>
    </row>
    <row r="76" spans="1:9" ht="19.5" thickBot="1" x14ac:dyDescent="0.3">
      <c r="A76" s="25">
        <f>A60</f>
        <v>1</v>
      </c>
      <c r="B76" s="27">
        <f>A19</f>
        <v>2000</v>
      </c>
      <c r="C76" s="28">
        <f>G19</f>
        <v>10.646883357005384</v>
      </c>
      <c r="D76" s="26">
        <f>B60</f>
        <v>10.783591397772028</v>
      </c>
      <c r="E76" s="31">
        <f>C60</f>
        <v>-0.13670804076664389</v>
      </c>
      <c r="F76" s="31"/>
      <c r="G76" s="31"/>
      <c r="H76" s="29"/>
      <c r="I76" s="29">
        <f>E76*E76</f>
        <v>1.8689088410254368E-2</v>
      </c>
    </row>
    <row r="77" spans="1:9" ht="19.5" thickBot="1" x14ac:dyDescent="0.3">
      <c r="A77" s="25">
        <f t="shared" ref="A77:A88" si="11">A61</f>
        <v>2</v>
      </c>
      <c r="B77" s="27">
        <f t="shared" ref="B77:B88" si="12">A20</f>
        <v>2001</v>
      </c>
      <c r="C77" s="28">
        <f t="shared" ref="C77:C86" si="13">G20</f>
        <v>10.875992252401621</v>
      </c>
      <c r="D77" s="26">
        <f t="shared" ref="D77:E77" si="14">B61</f>
        <v>10.945791720179187</v>
      </c>
      <c r="E77" s="31">
        <f t="shared" si="14"/>
        <v>-6.9799467777565738E-2</v>
      </c>
      <c r="F77" s="31">
        <f>E76</f>
        <v>-0.13670804076664389</v>
      </c>
      <c r="G77" s="31">
        <f>E77-F77</f>
        <v>6.6908572989078152E-2</v>
      </c>
      <c r="H77" s="29">
        <f>G77*G77</f>
        <v>4.4767571394347984E-3</v>
      </c>
      <c r="I77" s="29">
        <f>E77*E77</f>
        <v>4.871965702031438E-3</v>
      </c>
    </row>
    <row r="78" spans="1:9" ht="19.5" thickBot="1" x14ac:dyDescent="0.3">
      <c r="A78" s="25">
        <f t="shared" si="11"/>
        <v>3</v>
      </c>
      <c r="B78" s="27">
        <f t="shared" si="12"/>
        <v>2002</v>
      </c>
      <c r="C78" s="28">
        <f t="shared" si="13"/>
        <v>11.088526741865294</v>
      </c>
      <c r="D78" s="26">
        <f t="shared" ref="D78:E78" si="15">B62</f>
        <v>11.087127631394253</v>
      </c>
      <c r="E78" s="31">
        <f t="shared" si="15"/>
        <v>1.3991104710413538E-3</v>
      </c>
      <c r="F78" s="31">
        <f t="shared" ref="F78:F88" si="16">E77</f>
        <v>-6.9799467777565738E-2</v>
      </c>
      <c r="G78" s="31">
        <f t="shared" ref="G78:G88" si="17">E78-F78</f>
        <v>7.1198578248607092E-2</v>
      </c>
      <c r="H78" s="29">
        <f t="shared" ref="H78:H88" si="18">G78*G78</f>
        <v>5.0692375446230271E-3</v>
      </c>
      <c r="I78" s="29">
        <f t="shared" ref="I78:I88" si="19">E78*E78</f>
        <v>1.9575101101775588E-6</v>
      </c>
    </row>
    <row r="79" spans="1:9" ht="19.5" thickBot="1" x14ac:dyDescent="0.3">
      <c r="A79" s="25">
        <f t="shared" si="11"/>
        <v>4</v>
      </c>
      <c r="B79" s="27">
        <f t="shared" si="12"/>
        <v>2003</v>
      </c>
      <c r="C79" s="28">
        <f t="shared" si="13"/>
        <v>11.187998326488534</v>
      </c>
      <c r="D79" s="26">
        <f t="shared" ref="D79:E79" si="20">B63</f>
        <v>11.268840348442524</v>
      </c>
      <c r="E79" s="31">
        <f t="shared" si="20"/>
        <v>-8.0842021953989374E-2</v>
      </c>
      <c r="F79" s="31">
        <f t="shared" si="16"/>
        <v>1.3991104710413538E-3</v>
      </c>
      <c r="G79" s="31">
        <f t="shared" si="17"/>
        <v>-8.2241132425030727E-2</v>
      </c>
      <c r="H79" s="29">
        <f t="shared" si="18"/>
        <v>6.7636038625514408E-3</v>
      </c>
      <c r="I79" s="29">
        <f t="shared" si="19"/>
        <v>6.5354325136092999E-3</v>
      </c>
    </row>
    <row r="80" spans="1:9" ht="19.5" thickBot="1" x14ac:dyDescent="0.3">
      <c r="A80" s="25">
        <f t="shared" si="11"/>
        <v>5</v>
      </c>
      <c r="B80" s="27">
        <f t="shared" si="12"/>
        <v>2004</v>
      </c>
      <c r="C80" s="28">
        <f t="shared" si="13"/>
        <v>11.386450261641338</v>
      </c>
      <c r="D80" s="26">
        <f t="shared" ref="D80:E80" si="21">B64</f>
        <v>11.360183567237669</v>
      </c>
      <c r="E80" s="31">
        <f t="shared" si="21"/>
        <v>2.6266694403668467E-2</v>
      </c>
      <c r="F80" s="31">
        <f t="shared" si="16"/>
        <v>-8.0842021953989374E-2</v>
      </c>
      <c r="G80" s="31">
        <f t="shared" si="17"/>
        <v>0.10710871635765784</v>
      </c>
      <c r="H80" s="29">
        <f t="shared" si="18"/>
        <v>1.14722771197852E-2</v>
      </c>
      <c r="I80" s="29">
        <f t="shared" si="19"/>
        <v>6.8993923489570833E-4</v>
      </c>
    </row>
    <row r="81" spans="1:9" ht="19.5" thickBot="1" x14ac:dyDescent="0.3">
      <c r="A81" s="25">
        <f t="shared" si="11"/>
        <v>6</v>
      </c>
      <c r="B81" s="27">
        <f t="shared" si="12"/>
        <v>2005</v>
      </c>
      <c r="C81" s="28">
        <f t="shared" si="13"/>
        <v>11.663250550821017</v>
      </c>
      <c r="D81" s="26">
        <f t="shared" ref="D81:E81" si="22">B65</f>
        <v>11.465585081124715</v>
      </c>
      <c r="E81" s="31">
        <f t="shared" si="22"/>
        <v>0.19766546969630205</v>
      </c>
      <c r="F81" s="31">
        <f t="shared" si="16"/>
        <v>2.6266694403668467E-2</v>
      </c>
      <c r="G81" s="31">
        <f t="shared" si="17"/>
        <v>0.17139877529263359</v>
      </c>
      <c r="H81" s="29">
        <f t="shared" si="18"/>
        <v>2.9377540171814702E-2</v>
      </c>
      <c r="I81" s="29">
        <f t="shared" si="19"/>
        <v>3.9071637910259707E-2</v>
      </c>
    </row>
    <row r="82" spans="1:9" ht="19.5" thickBot="1" x14ac:dyDescent="0.3">
      <c r="A82" s="25">
        <f t="shared" si="11"/>
        <v>7</v>
      </c>
      <c r="B82" s="27">
        <f t="shared" si="12"/>
        <v>2006</v>
      </c>
      <c r="C82" s="28">
        <f t="shared" si="13"/>
        <v>11.865271753784604</v>
      </c>
      <c r="D82" s="26">
        <f t="shared" ref="D82:E82" si="23">B66</f>
        <v>11.770134795940407</v>
      </c>
      <c r="E82" s="31">
        <f t="shared" si="23"/>
        <v>9.5136957844196957E-2</v>
      </c>
      <c r="F82" s="31">
        <f t="shared" si="16"/>
        <v>0.19766546969630205</v>
      </c>
      <c r="G82" s="31">
        <f t="shared" si="17"/>
        <v>-0.1025285118521051</v>
      </c>
      <c r="H82" s="29">
        <f t="shared" si="18"/>
        <v>1.0512095742607256E-2</v>
      </c>
      <c r="I82" s="29">
        <f t="shared" si="19"/>
        <v>9.0510407478485086E-3</v>
      </c>
    </row>
    <row r="83" spans="1:9" ht="19.5" thickBot="1" x14ac:dyDescent="0.3">
      <c r="A83" s="25">
        <f t="shared" si="11"/>
        <v>8</v>
      </c>
      <c r="B83" s="27">
        <f t="shared" si="12"/>
        <v>2007</v>
      </c>
      <c r="C83" s="28">
        <f t="shared" si="13"/>
        <v>12.067447731493226</v>
      </c>
      <c r="D83" s="26">
        <f t="shared" ref="D83:E83" si="24">B67</f>
        <v>12.037793139614763</v>
      </c>
      <c r="E83" s="31">
        <f t="shared" si="24"/>
        <v>2.9654591878463421E-2</v>
      </c>
      <c r="F83" s="31">
        <f t="shared" si="16"/>
        <v>9.5136957844196957E-2</v>
      </c>
      <c r="G83" s="31">
        <f t="shared" si="17"/>
        <v>-6.5482365965733536E-2</v>
      </c>
      <c r="H83" s="29">
        <f t="shared" si="18"/>
        <v>4.2879402524702579E-3</v>
      </c>
      <c r="I83" s="29">
        <f t="shared" si="19"/>
        <v>8.7939481947822869E-4</v>
      </c>
    </row>
    <row r="84" spans="1:9" ht="19.5" thickBot="1" x14ac:dyDescent="0.3">
      <c r="A84" s="25">
        <f t="shared" si="11"/>
        <v>9</v>
      </c>
      <c r="B84" s="27">
        <f t="shared" si="12"/>
        <v>2008</v>
      </c>
      <c r="C84" s="28">
        <f t="shared" si="13"/>
        <v>12.353331632099584</v>
      </c>
      <c r="D84" s="26">
        <f t="shared" ref="D84:E84" si="25">B68</f>
        <v>12.253986302727952</v>
      </c>
      <c r="E84" s="31">
        <f t="shared" si="25"/>
        <v>9.9345329371631763E-2</v>
      </c>
      <c r="F84" s="31">
        <f t="shared" si="16"/>
        <v>2.9654591878463421E-2</v>
      </c>
      <c r="G84" s="31">
        <f t="shared" si="17"/>
        <v>6.9690737493168342E-2</v>
      </c>
      <c r="H84" s="29">
        <f t="shared" si="18"/>
        <v>4.8567988923416995E-3</v>
      </c>
      <c r="I84" s="29">
        <f t="shared" si="19"/>
        <v>9.869494467958E-3</v>
      </c>
    </row>
    <row r="85" spans="1:9" ht="19.5" thickBot="1" x14ac:dyDescent="0.3">
      <c r="A85" s="25">
        <f t="shared" si="11"/>
        <v>10</v>
      </c>
      <c r="B85" s="27">
        <f t="shared" si="12"/>
        <v>2009</v>
      </c>
      <c r="C85" s="28">
        <f t="shared" si="13"/>
        <v>12.278046270155254</v>
      </c>
      <c r="D85" s="26">
        <f t="shared" ref="D85:E85" si="26">B69</f>
        <v>12.123263929554781</v>
      </c>
      <c r="E85" s="31">
        <f t="shared" si="26"/>
        <v>0.15478234060047313</v>
      </c>
      <c r="F85" s="31">
        <f t="shared" si="16"/>
        <v>9.9345329371631763E-2</v>
      </c>
      <c r="G85" s="31">
        <f t="shared" si="17"/>
        <v>5.5437011228841371E-2</v>
      </c>
      <c r="H85" s="29">
        <f t="shared" si="18"/>
        <v>3.0732622139866841E-3</v>
      </c>
      <c r="I85" s="29">
        <f t="shared" si="19"/>
        <v>2.3957572961760872E-2</v>
      </c>
    </row>
    <row r="86" spans="1:9" ht="19.5" thickBot="1" x14ac:dyDescent="0.3">
      <c r="A86" s="25">
        <f t="shared" si="11"/>
        <v>11</v>
      </c>
      <c r="B86" s="27">
        <f t="shared" si="12"/>
        <v>2010</v>
      </c>
      <c r="C86" s="28">
        <f t="shared" si="13"/>
        <v>12.378466754542474</v>
      </c>
      <c r="D86" s="26">
        <f t="shared" ref="D86:E86" si="27">B70</f>
        <v>12.462742531540897</v>
      </c>
      <c r="E86" s="31">
        <f t="shared" si="27"/>
        <v>-8.4275776998422813E-2</v>
      </c>
      <c r="F86" s="31">
        <f t="shared" si="16"/>
        <v>0.15478234060047313</v>
      </c>
      <c r="G86" s="31">
        <f t="shared" si="17"/>
        <v>-0.23905811759889595</v>
      </c>
      <c r="H86" s="29">
        <f t="shared" si="18"/>
        <v>5.7148783589927567E-2</v>
      </c>
      <c r="I86" s="29">
        <f t="shared" si="19"/>
        <v>7.1024065886878913E-3</v>
      </c>
    </row>
    <row r="87" spans="1:9" ht="19.5" thickBot="1" x14ac:dyDescent="0.3">
      <c r="A87" s="25">
        <f>A71</f>
        <v>12</v>
      </c>
      <c r="B87" s="27">
        <f>A30</f>
        <v>2011</v>
      </c>
      <c r="C87" s="28">
        <f>G30</f>
        <v>12.515257370005116</v>
      </c>
      <c r="D87" s="26">
        <f>B71</f>
        <v>12.65393238873898</v>
      </c>
      <c r="E87" s="31">
        <f>C71</f>
        <v>-0.13867501873386345</v>
      </c>
      <c r="F87" s="31">
        <f t="shared" si="16"/>
        <v>-8.4275776998422813E-2</v>
      </c>
      <c r="G87" s="31">
        <f t="shared" si="17"/>
        <v>-5.439924173544064E-2</v>
      </c>
      <c r="H87" s="29">
        <f t="shared" si="18"/>
        <v>2.9592775013909068E-3</v>
      </c>
      <c r="I87" s="29">
        <f t="shared" si="19"/>
        <v>1.923076082083738E-2</v>
      </c>
    </row>
    <row r="88" spans="1:9" ht="19.5" thickBot="1" x14ac:dyDescent="0.3">
      <c r="A88" s="25">
        <f t="shared" si="11"/>
        <v>13</v>
      </c>
      <c r="B88" s="27">
        <f t="shared" si="12"/>
        <v>2012</v>
      </c>
      <c r="C88" s="28">
        <f t="shared" ref="C88" si="28">G31</f>
        <v>12.642050793007417</v>
      </c>
      <c r="D88" s="26">
        <f t="shared" ref="D88" si="29">B72</f>
        <v>12.736000961042748</v>
      </c>
      <c r="E88" s="31">
        <f t="shared" ref="E88" si="30">C72</f>
        <v>-9.3950168035330961E-2</v>
      </c>
      <c r="F88" s="31">
        <f t="shared" si="16"/>
        <v>-0.13867501873386345</v>
      </c>
      <c r="G88" s="31">
        <f t="shared" si="17"/>
        <v>4.4724850698532492E-2</v>
      </c>
      <c r="H88" s="29">
        <f t="shared" si="18"/>
        <v>2.0003122700060225E-3</v>
      </c>
      <c r="I88" s="29">
        <f t="shared" si="19"/>
        <v>8.8266340738669229E-3</v>
      </c>
    </row>
    <row r="89" spans="1:9" ht="15.75" x14ac:dyDescent="0.25">
      <c r="E89" s="32"/>
      <c r="F89" s="32"/>
      <c r="G89" s="32"/>
      <c r="H89" s="30">
        <f>SUM(H76:H88)</f>
        <v>0.14199788630093957</v>
      </c>
      <c r="I89" s="30">
        <f>SUM(I76:I88)</f>
        <v>0.14877732576159849</v>
      </c>
    </row>
    <row r="92" spans="1:9" x14ac:dyDescent="0.25">
      <c r="G92" s="19">
        <f>H89/I89</f>
        <v>0.95443230730250972</v>
      </c>
    </row>
  </sheetData>
  <pageMargins left="0.7" right="0.7" top="0.75" bottom="0.75" header="0.3" footer="0.3"/>
  <pageSetup orientation="portrait" horizontalDpi="200" verticalDpi="200" copies="0" r:id="rId1"/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autoPict="0" r:id="rId5">
            <anchor moveWithCells="1" sizeWithCells="1">
              <from>
                <xdr:col>4</xdr:col>
                <xdr:colOff>304800</xdr:colOff>
                <xdr:row>73</xdr:row>
                <xdr:rowOff>142875</xdr:rowOff>
              </from>
              <to>
                <xdr:col>4</xdr:col>
                <xdr:colOff>428625</xdr:colOff>
                <xdr:row>74</xdr:row>
                <xdr:rowOff>114300</xdr:rowOff>
              </to>
            </anchor>
          </objectPr>
        </oleObject>
      </mc:Choice>
      <mc:Fallback>
        <oleObject progId="Equation.3" shapeId="1029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5</xdr:col>
                <xdr:colOff>180975</xdr:colOff>
                <xdr:row>73</xdr:row>
                <xdr:rowOff>133350</xdr:rowOff>
              </from>
              <to>
                <xdr:col>5</xdr:col>
                <xdr:colOff>352425</xdr:colOff>
                <xdr:row>74</xdr:row>
                <xdr:rowOff>104775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6</xdr:col>
                <xdr:colOff>266700</xdr:colOff>
                <xdr:row>73</xdr:row>
                <xdr:rowOff>142875</xdr:rowOff>
              </from>
              <to>
                <xdr:col>6</xdr:col>
                <xdr:colOff>647700</xdr:colOff>
                <xdr:row>74</xdr:row>
                <xdr:rowOff>114300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6" r:id="rId10">
          <objectPr defaultSize="0" autoPict="0" r:id="rId11">
            <anchor moveWithCells="1" sizeWithCells="1">
              <from>
                <xdr:col>7</xdr:col>
                <xdr:colOff>238125</xdr:colOff>
                <xdr:row>73</xdr:row>
                <xdr:rowOff>142875</xdr:rowOff>
              </from>
              <to>
                <xdr:col>7</xdr:col>
                <xdr:colOff>742950</xdr:colOff>
                <xdr:row>74</xdr:row>
                <xdr:rowOff>133350</xdr:rowOff>
              </to>
            </anchor>
          </objectPr>
        </oleObject>
      </mc:Choice>
      <mc:Fallback>
        <oleObject progId="Equation.3" shapeId="1026" r:id="rId10"/>
      </mc:Fallback>
    </mc:AlternateContent>
    <mc:AlternateContent xmlns:mc="http://schemas.openxmlformats.org/markup-compatibility/2006">
      <mc:Choice Requires="x14">
        <oleObject progId="Equation.3" shapeId="1025" r:id="rId12">
          <objectPr defaultSize="0" autoPict="0" r:id="rId13">
            <anchor moveWithCells="1" sizeWithCells="1">
              <from>
                <xdr:col>8</xdr:col>
                <xdr:colOff>371475</xdr:colOff>
                <xdr:row>73</xdr:row>
                <xdr:rowOff>76200</xdr:rowOff>
              </from>
              <to>
                <xdr:col>8</xdr:col>
                <xdr:colOff>609600</xdr:colOff>
                <xdr:row>74</xdr:row>
                <xdr:rowOff>66675</xdr:rowOff>
              </to>
            </anchor>
          </objectPr>
        </oleObject>
      </mc:Choice>
      <mc:Fallback>
        <oleObject progId="Equation.3" shapeId="1025" r:id="rId12"/>
      </mc:Fallback>
    </mc:AlternateContent>
    <mc:AlternateContent xmlns:mc="http://schemas.openxmlformats.org/markup-compatibility/2006">
      <mc:Choice Requires="x14">
        <oleObject progId="Equation.3" shapeId="1032" r:id="rId14">
          <objectPr defaultSize="0" r:id="rId15">
            <anchor moveWithCells="1">
              <from>
                <xdr:col>9</xdr:col>
                <xdr:colOff>0</xdr:colOff>
                <xdr:row>49</xdr:row>
                <xdr:rowOff>0</xdr:rowOff>
              </from>
              <to>
                <xdr:col>10</xdr:col>
                <xdr:colOff>295275</xdr:colOff>
                <xdr:row>50</xdr:row>
                <xdr:rowOff>171450</xdr:rowOff>
              </to>
            </anchor>
          </objectPr>
        </oleObject>
      </mc:Choice>
      <mc:Fallback>
        <oleObject progId="Equation.3" shapeId="1032" r:id="rId14"/>
      </mc:Fallback>
    </mc:AlternateContent>
    <mc:AlternateContent xmlns:mc="http://schemas.openxmlformats.org/markup-compatibility/2006">
      <mc:Choice Requires="x14">
        <oleObject progId="Equation.3" shapeId="1033" r:id="rId16">
          <objectPr defaultSize="0" r:id="rId17">
            <anchor moveWithCells="1">
              <from>
                <xdr:col>0</xdr:col>
                <xdr:colOff>1447800</xdr:colOff>
                <xdr:row>53</xdr:row>
                <xdr:rowOff>28575</xdr:rowOff>
              </from>
              <to>
                <xdr:col>0</xdr:col>
                <xdr:colOff>1666875</xdr:colOff>
                <xdr:row>53</xdr:row>
                <xdr:rowOff>171450</xdr:rowOff>
              </to>
            </anchor>
          </objectPr>
        </oleObject>
      </mc:Choice>
      <mc:Fallback>
        <oleObject progId="Equation.3" shapeId="1033" r:id="rId1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Silesta</dc:creator>
  <cp:lastModifiedBy>A1eksandR</cp:lastModifiedBy>
  <dcterms:created xsi:type="dcterms:W3CDTF">2015-03-13T15:45:30Z</dcterms:created>
  <dcterms:modified xsi:type="dcterms:W3CDTF">2017-01-12T06:24:09Z</dcterms:modified>
</cp:coreProperties>
</file>