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165" windowHeight="6405" firstSheet="1" activeTab="4"/>
  </bookViews>
  <sheets>
    <sheet name="прямоугольная балка" sheetId="1" r:id="rId1"/>
    <sheet name="составная балка" sheetId="2" r:id="rId2"/>
    <sheet name="Двутавровая балка" sheetId="3" r:id="rId3"/>
    <sheet name="Потеря устойчивости" sheetId="4" r:id="rId4"/>
    <sheet name="Таблица результатов для отчета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5" l="1"/>
  <c r="C10" i="5"/>
  <c r="D10" i="5"/>
  <c r="E10" i="5"/>
  <c r="F10" i="5"/>
  <c r="B10" i="5"/>
  <c r="H8" i="5"/>
  <c r="C8" i="5"/>
  <c r="D8" i="5"/>
  <c r="E8" i="5"/>
  <c r="F8" i="5"/>
  <c r="B8" i="5"/>
  <c r="H6" i="5"/>
  <c r="F6" i="5"/>
  <c r="E6" i="5"/>
  <c r="D6" i="5"/>
  <c r="C6" i="5"/>
  <c r="B6" i="5"/>
  <c r="D11" i="4"/>
  <c r="D10" i="4"/>
  <c r="D13" i="3"/>
  <c r="D12" i="3"/>
  <c r="I33" i="1"/>
  <c r="D23" i="2"/>
  <c r="D35" i="3" l="1"/>
  <c r="D16" i="4"/>
  <c r="O9" i="4"/>
  <c r="O8" i="4"/>
  <c r="O7" i="4"/>
  <c r="D25" i="3"/>
  <c r="D19" i="3"/>
  <c r="O11" i="3"/>
  <c r="O8" i="3"/>
  <c r="O7" i="3"/>
  <c r="D10" i="2"/>
  <c r="D17" i="2"/>
  <c r="D11" i="2"/>
  <c r="O9" i="2"/>
  <c r="O8" i="2"/>
  <c r="O7" i="2"/>
  <c r="D23" i="1"/>
  <c r="D17" i="1"/>
  <c r="D10" i="1"/>
  <c r="I35" i="3" l="1"/>
  <c r="G36" i="3" s="1"/>
  <c r="I27" i="3"/>
  <c r="I33" i="2"/>
  <c r="I25" i="2"/>
  <c r="I26" i="2" s="1"/>
  <c r="I34" i="2"/>
  <c r="D25" i="2"/>
  <c r="B26" i="2" s="1"/>
  <c r="D33" i="2"/>
  <c r="D27" i="3"/>
  <c r="D28" i="3" s="1"/>
  <c r="O9" i="1"/>
  <c r="O8" i="1"/>
  <c r="O7" i="1"/>
  <c r="D11" i="1"/>
  <c r="I36" i="3" l="1"/>
  <c r="I25" i="1"/>
  <c r="I26" i="1" s="1"/>
  <c r="D33" i="1"/>
  <c r="D25" i="1"/>
  <c r="B26" i="1" s="1"/>
  <c r="B28" i="3"/>
  <c r="I28" i="3"/>
  <c r="G28" i="3"/>
  <c r="D36" i="3"/>
  <c r="B36" i="3"/>
  <c r="D34" i="2"/>
  <c r="B34" i="2"/>
  <c r="D26" i="2"/>
  <c r="G34" i="2"/>
  <c r="G26" i="2"/>
  <c r="G34" i="1" l="1"/>
  <c r="I34" i="1"/>
  <c r="G26" i="1"/>
  <c r="B34" i="1"/>
  <c r="D34" i="1"/>
  <c r="D26" i="1"/>
</calcChain>
</file>

<file path=xl/sharedStrings.xml><?xml version="1.0" encoding="utf-8"?>
<sst xmlns="http://schemas.openxmlformats.org/spreadsheetml/2006/main" count="283" uniqueCount="73">
  <si>
    <t>Расчет максимального прогиба прямоугольной балки под действием распределенной или сосредоточенной нагрузки</t>
  </si>
  <si>
    <t>Материал и параметры балки</t>
  </si>
  <si>
    <t>Длина пролета (консоли)</t>
  </si>
  <si>
    <t>L</t>
  </si>
  <si>
    <t>Материал</t>
  </si>
  <si>
    <t>Высота балки</t>
  </si>
  <si>
    <t>Ширина балки</t>
  </si>
  <si>
    <t>Момент инерции сечения</t>
  </si>
  <si>
    <t>Модуль упругости</t>
  </si>
  <si>
    <t>E</t>
  </si>
  <si>
    <t>J</t>
  </si>
  <si>
    <t>h</t>
  </si>
  <si>
    <t>b</t>
  </si>
  <si>
    <t>см</t>
  </si>
  <si>
    <r>
      <t>см</t>
    </r>
    <r>
      <rPr>
        <vertAlign val="superscript"/>
        <sz val="11"/>
        <color theme="1"/>
        <rFont val="Calibri"/>
        <family val="2"/>
        <charset val="204"/>
        <scheme val="minor"/>
      </rPr>
      <t>4</t>
    </r>
  </si>
  <si>
    <r>
      <t>х10</t>
    </r>
    <r>
      <rPr>
        <vertAlign val="superscript"/>
        <sz val="11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>кг/см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</si>
  <si>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Модули упругости материалов</t>
  </si>
  <si>
    <t>дерево</t>
  </si>
  <si>
    <t>сталь</t>
  </si>
  <si>
    <t>Е</t>
  </si>
  <si>
    <t>поля ввода данных</t>
  </si>
  <si>
    <t>вычисляемые поля</t>
  </si>
  <si>
    <t>Нормальный прогиб</t>
  </si>
  <si>
    <t>Норма относительного прогиба</t>
  </si>
  <si>
    <t>Расчет по распределенной нагрузке (пролет)</t>
  </si>
  <si>
    <t>Нагрузка по площади</t>
  </si>
  <si>
    <t>Шаг балок</t>
  </si>
  <si>
    <t>Распределенная нагрузка</t>
  </si>
  <si>
    <t>Расчетный прогиб</t>
  </si>
  <si>
    <t>Расчет по распределенной нагрузке (консоль)</t>
  </si>
  <si>
    <r>
      <t>F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</si>
  <si>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t>a</t>
  </si>
  <si>
    <t>q</t>
  </si>
  <si>
    <r>
      <t>y</t>
    </r>
    <r>
      <rPr>
        <vertAlign val="subscript"/>
        <sz val="11"/>
        <color theme="1"/>
        <rFont val="Calibri"/>
        <family val="2"/>
        <charset val="204"/>
        <scheme val="minor"/>
      </rPr>
      <t>max</t>
    </r>
  </si>
  <si>
    <r>
      <t>кг/м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</si>
  <si>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м</t>
  </si>
  <si>
    <t>кг/м</t>
  </si>
  <si>
    <t>раз(а)</t>
  </si>
  <si>
    <t>Расчет по сосредоточенной нагрузке (пролет)</t>
  </si>
  <si>
    <t>Сосредоточенная нагрузка</t>
  </si>
  <si>
    <t>Р</t>
  </si>
  <si>
    <t>кг</t>
  </si>
  <si>
    <t>Расчет по сосредоточенной нагрузке (консоль)</t>
  </si>
  <si>
    <t>Расчет максимального прогиба составной балки под действием распределенной или сосредоточенной нагрузки</t>
  </si>
  <si>
    <t>Расчет максимального прогиба двутавровой балки под действием распределенной или сосредоточенной нагрузки</t>
  </si>
  <si>
    <t>Высота двутавра</t>
  </si>
  <si>
    <t>Ширина полки</t>
  </si>
  <si>
    <t>Толщтна стенки</t>
  </si>
  <si>
    <t>Толщина полки</t>
  </si>
  <si>
    <t>s</t>
  </si>
  <si>
    <t>t</t>
  </si>
  <si>
    <t>Высота стойки</t>
  </si>
  <si>
    <t>Толщина сечения</t>
  </si>
  <si>
    <t>Ширина сечения</t>
  </si>
  <si>
    <t>Критическая сила по Эйлеру</t>
  </si>
  <si>
    <t>Критическая сила</t>
  </si>
  <si>
    <r>
      <t>Р</t>
    </r>
    <r>
      <rPr>
        <vertAlign val="subscript"/>
        <sz val="11"/>
        <color theme="1"/>
        <rFont val="Calibri"/>
        <family val="2"/>
        <charset val="204"/>
        <scheme val="minor"/>
      </rPr>
      <t>кр</t>
    </r>
  </si>
  <si>
    <t>Расчет потери устойчивости прямоугольной стойки</t>
  </si>
  <si>
    <t>Дерево</t>
  </si>
  <si>
    <t>Сталь</t>
  </si>
  <si>
    <t>Двухопорная балка</t>
  </si>
  <si>
    <t>Консольная балка</t>
  </si>
  <si>
    <t>h=</t>
  </si>
  <si>
    <t>Вид сечения балки</t>
  </si>
  <si>
    <t>Прямоугольное</t>
  </si>
  <si>
    <t>Составное</t>
  </si>
  <si>
    <t>Двутавровое</t>
  </si>
  <si>
    <t>С</t>
  </si>
  <si>
    <t>-</t>
  </si>
  <si>
    <r>
      <t>Площади сечений балки (см</t>
    </r>
    <r>
      <rPr>
        <b/>
        <vertAlign val="superscript"/>
        <sz val="12"/>
        <color theme="1"/>
        <rFont val="Times New Roman"/>
        <family val="1"/>
        <charset val="204"/>
      </rPr>
      <t>2</t>
    </r>
    <r>
      <rPr>
        <b/>
        <sz val="12"/>
        <color theme="1"/>
        <rFont val="Times New Roman"/>
        <family val="1"/>
        <charset val="204"/>
      </rPr>
      <t>), обеспечивающие двукратный запас по прогибу</t>
    </r>
  </si>
  <si>
    <t>b=</t>
  </si>
  <si>
    <t>s=</t>
  </si>
  <si>
    <t>t=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</si>
</sst>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&quot; &quot;???/???"/>
    <numFmt numFmtId="165" formatCode="0.0"/>
    <numFmt numFmtId="166" formatCode="0.000000"/>
    <numFmt numFmtId="167" formatCode="0.00000"/>
    <numFmt numFmtId="169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" xfId="0" applyFill="1" applyBorder="1"/>
    <xf numFmtId="0" fontId="0" fillId="4" borderId="0" xfId="0" applyFill="1"/>
    <xf numFmtId="0" fontId="0" fillId="4" borderId="13" xfId="0" applyFill="1" applyBorder="1"/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164" fontId="0" fillId="3" borderId="1" xfId="0" applyNumberFormat="1" applyFill="1" applyBorder="1"/>
    <xf numFmtId="165" fontId="0" fillId="4" borderId="13" xfId="0" applyNumberFormat="1" applyFill="1" applyBorder="1"/>
    <xf numFmtId="1" fontId="0" fillId="4" borderId="13" xfId="0" applyNumberFormat="1" applyFill="1" applyBorder="1"/>
    <xf numFmtId="164" fontId="0" fillId="0" borderId="0" xfId="0" applyNumberFormat="1"/>
    <xf numFmtId="2" fontId="0" fillId="4" borderId="14" xfId="0" applyNumberFormat="1" applyFill="1" applyBorder="1"/>
    <xf numFmtId="166" fontId="0" fillId="4" borderId="13" xfId="0" applyNumberFormat="1" applyFill="1" applyBorder="1"/>
    <xf numFmtId="167" fontId="0" fillId="4" borderId="13" xfId="0" applyNumberFormat="1" applyFill="1" applyBorder="1"/>
    <xf numFmtId="2" fontId="0" fillId="4" borderId="13" xfId="0" applyNumberFormat="1" applyFill="1" applyBorder="1"/>
    <xf numFmtId="0" fontId="0" fillId="0" borderId="0" xfId="0" applyFill="1" applyBorder="1"/>
    <xf numFmtId="0" fontId="0" fillId="3" borderId="13" xfId="0" applyFill="1" applyBorder="1"/>
    <xf numFmtId="165" fontId="0" fillId="4" borderId="11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9" fontId="0" fillId="4" borderId="13" xfId="0" applyNumberFormat="1" applyFill="1" applyBorder="1"/>
    <xf numFmtId="0" fontId="0" fillId="0" borderId="13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5" borderId="13" xfId="0" applyFill="1" applyBorder="1"/>
    <xf numFmtId="0" fontId="0" fillId="6" borderId="13" xfId="0" applyFill="1" applyBorder="1"/>
    <xf numFmtId="0" fontId="4" fillId="0" borderId="2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80" zoomScaleNormal="80" workbookViewId="0">
      <selection activeCell="I34" sqref="I34"/>
    </sheetView>
  </sheetViews>
  <sheetFormatPr defaultRowHeight="15" x14ac:dyDescent="0.25"/>
  <cols>
    <col min="2" max="2" width="28.85546875" bestFit="1" customWidth="1"/>
    <col min="3" max="3" width="6.140625" customWidth="1"/>
    <col min="4" max="4" width="18.140625" customWidth="1"/>
    <col min="5" max="5" width="10.28515625" bestFit="1" customWidth="1"/>
    <col min="7" max="7" width="26" bestFit="1" customWidth="1"/>
    <col min="10" max="10" width="10.28515625" bestFit="1" customWidth="1"/>
  </cols>
  <sheetData>
    <row r="1" spans="1:15" x14ac:dyDescent="0.25">
      <c r="A1" s="1" t="s">
        <v>0</v>
      </c>
    </row>
    <row r="2" spans="1:15" ht="15.75" thickBot="1" x14ac:dyDescent="0.3"/>
    <row r="3" spans="1:15" ht="15.75" thickBot="1" x14ac:dyDescent="0.3">
      <c r="B3" s="27" t="s">
        <v>1</v>
      </c>
      <c r="C3" s="28"/>
      <c r="D3" s="28"/>
      <c r="E3" s="29"/>
    </row>
    <row r="4" spans="1:15" ht="9.75" customHeight="1" thickBot="1" x14ac:dyDescent="0.3">
      <c r="B4" s="2"/>
      <c r="C4" s="3"/>
      <c r="D4" s="3"/>
      <c r="E4" s="4"/>
    </row>
    <row r="5" spans="1:15" ht="15.75" thickBot="1" x14ac:dyDescent="0.3">
      <c r="B5" s="5" t="s">
        <v>2</v>
      </c>
      <c r="C5" s="6" t="s">
        <v>3</v>
      </c>
      <c r="D5" s="11">
        <v>120</v>
      </c>
      <c r="E5" s="7" t="s">
        <v>13</v>
      </c>
      <c r="G5" s="27" t="s">
        <v>16</v>
      </c>
      <c r="H5" s="28"/>
      <c r="I5" s="28"/>
      <c r="J5" s="29"/>
    </row>
    <row r="6" spans="1:15" ht="18" thickBot="1" x14ac:dyDescent="0.3">
      <c r="B6" s="5" t="s">
        <v>4</v>
      </c>
      <c r="C6" s="6"/>
      <c r="D6" s="11" t="s">
        <v>18</v>
      </c>
      <c r="E6" s="7"/>
      <c r="G6" s="2" t="s">
        <v>17</v>
      </c>
      <c r="H6" s="3" t="s">
        <v>19</v>
      </c>
      <c r="I6" s="3">
        <v>0.1</v>
      </c>
      <c r="J6" s="4" t="s">
        <v>15</v>
      </c>
    </row>
    <row r="7" spans="1:15" ht="18" thickBot="1" x14ac:dyDescent="0.3">
      <c r="B7" s="5" t="s">
        <v>5</v>
      </c>
      <c r="C7" s="6" t="s">
        <v>11</v>
      </c>
      <c r="D7" s="11">
        <v>23.48910309917656</v>
      </c>
      <c r="E7" s="7" t="s">
        <v>13</v>
      </c>
      <c r="G7" s="8" t="s">
        <v>18</v>
      </c>
      <c r="H7" s="9" t="s">
        <v>19</v>
      </c>
      <c r="I7" s="9">
        <v>2.1</v>
      </c>
      <c r="J7" s="10" t="s">
        <v>15</v>
      </c>
      <c r="O7" s="19">
        <f>1/200</f>
        <v>5.0000000000000001E-3</v>
      </c>
    </row>
    <row r="8" spans="1:15" ht="15.75" thickBot="1" x14ac:dyDescent="0.3">
      <c r="B8" s="5" t="s">
        <v>6</v>
      </c>
      <c r="C8" s="6" t="s">
        <v>12</v>
      </c>
      <c r="D8" s="11">
        <v>8</v>
      </c>
      <c r="E8" s="7"/>
      <c r="O8" s="19">
        <f>1/250</f>
        <v>4.0000000000000001E-3</v>
      </c>
    </row>
    <row r="9" spans="1:15" x14ac:dyDescent="0.25">
      <c r="B9" s="5"/>
      <c r="C9" s="6"/>
      <c r="D9" s="6"/>
      <c r="E9" s="7"/>
      <c r="O9" s="19">
        <f>1/300</f>
        <v>3.3333333333333335E-3</v>
      </c>
    </row>
    <row r="10" spans="1:15" ht="18" thickBot="1" x14ac:dyDescent="0.3">
      <c r="B10" s="5" t="s">
        <v>7</v>
      </c>
      <c r="C10" s="6" t="s">
        <v>10</v>
      </c>
      <c r="D10" s="18">
        <f>D8*D7*D7*D7/12</f>
        <v>8639.8866197395964</v>
      </c>
      <c r="E10" s="7" t="s">
        <v>14</v>
      </c>
    </row>
    <row r="11" spans="1:15" ht="18" thickBot="1" x14ac:dyDescent="0.3">
      <c r="B11" s="5" t="s">
        <v>8</v>
      </c>
      <c r="C11" s="6" t="s">
        <v>9</v>
      </c>
      <c r="D11" s="13">
        <f>VLOOKUP(D6,G6:I7,3,0)</f>
        <v>2.1</v>
      </c>
      <c r="E11" s="7" t="s">
        <v>15</v>
      </c>
      <c r="H11" s="11"/>
      <c r="I11" t="s">
        <v>20</v>
      </c>
    </row>
    <row r="12" spans="1:15" ht="8.25" customHeight="1" thickBot="1" x14ac:dyDescent="0.3">
      <c r="B12" s="8"/>
      <c r="C12" s="9"/>
      <c r="D12" s="9"/>
      <c r="E12" s="10"/>
    </row>
    <row r="13" spans="1:15" ht="15.75" thickBot="1" x14ac:dyDescent="0.3">
      <c r="H13" s="12"/>
      <c r="I13" t="s">
        <v>21</v>
      </c>
    </row>
    <row r="14" spans="1:15" ht="15.75" thickBot="1" x14ac:dyDescent="0.3">
      <c r="B14" s="27" t="s">
        <v>22</v>
      </c>
      <c r="C14" s="28"/>
      <c r="D14" s="28"/>
      <c r="E14" s="29"/>
    </row>
    <row r="15" spans="1:15" ht="6.75" customHeight="1" thickBot="1" x14ac:dyDescent="0.3">
      <c r="B15" s="5"/>
      <c r="C15" s="6"/>
      <c r="D15" s="6"/>
      <c r="E15" s="7"/>
    </row>
    <row r="16" spans="1:15" ht="15.75" thickBot="1" x14ac:dyDescent="0.3">
      <c r="B16" s="5" t="s">
        <v>23</v>
      </c>
      <c r="C16" s="6"/>
      <c r="D16" s="16">
        <v>3.3333333333333335E-3</v>
      </c>
      <c r="E16" s="7"/>
    </row>
    <row r="17" spans="2:10" ht="15.75" thickBot="1" x14ac:dyDescent="0.3">
      <c r="B17" s="8" t="s">
        <v>22</v>
      </c>
      <c r="C17" s="9"/>
      <c r="D17" s="20">
        <f>D5*D16</f>
        <v>0.4</v>
      </c>
      <c r="E17" s="10" t="s">
        <v>13</v>
      </c>
    </row>
    <row r="18" spans="2:10" ht="15.75" thickBot="1" x14ac:dyDescent="0.3"/>
    <row r="19" spans="2:10" ht="15.75" thickBot="1" x14ac:dyDescent="0.3">
      <c r="B19" s="27" t="s">
        <v>24</v>
      </c>
      <c r="C19" s="28"/>
      <c r="D19" s="28"/>
      <c r="E19" s="29"/>
      <c r="G19" s="27" t="s">
        <v>38</v>
      </c>
      <c r="H19" s="28"/>
      <c r="I19" s="28"/>
      <c r="J19" s="29"/>
    </row>
    <row r="20" spans="2:10" ht="4.5" customHeight="1" thickBot="1" x14ac:dyDescent="0.3">
      <c r="B20" s="5"/>
      <c r="C20" s="6"/>
      <c r="D20" s="6"/>
      <c r="E20" s="7"/>
      <c r="G20" s="5"/>
      <c r="H20" s="6"/>
      <c r="I20" s="6"/>
      <c r="J20" s="7"/>
    </row>
    <row r="21" spans="2:10" ht="19.5" thickBot="1" x14ac:dyDescent="0.4">
      <c r="B21" s="5" t="s">
        <v>25</v>
      </c>
      <c r="C21" s="6" t="s">
        <v>30</v>
      </c>
      <c r="D21" s="11">
        <v>7200</v>
      </c>
      <c r="E21" s="7" t="s">
        <v>34</v>
      </c>
      <c r="G21" s="5" t="s">
        <v>39</v>
      </c>
      <c r="H21" s="6" t="s">
        <v>40</v>
      </c>
      <c r="I21" s="11">
        <v>6600</v>
      </c>
      <c r="J21" s="7" t="s">
        <v>41</v>
      </c>
    </row>
    <row r="22" spans="2:10" ht="15.75" thickBot="1" x14ac:dyDescent="0.3">
      <c r="B22" s="5" t="s">
        <v>26</v>
      </c>
      <c r="C22" s="6" t="s">
        <v>31</v>
      </c>
      <c r="D22" s="11">
        <v>0.5</v>
      </c>
      <c r="E22" s="7" t="s">
        <v>35</v>
      </c>
      <c r="G22" s="5"/>
      <c r="H22" s="6"/>
      <c r="I22" s="6"/>
      <c r="J22" s="7"/>
    </row>
    <row r="23" spans="2:10" x14ac:dyDescent="0.25">
      <c r="B23" s="5" t="s">
        <v>27</v>
      </c>
      <c r="C23" s="6" t="s">
        <v>32</v>
      </c>
      <c r="D23" s="13">
        <f>D21*D22</f>
        <v>3600</v>
      </c>
      <c r="E23" s="7" t="s">
        <v>36</v>
      </c>
      <c r="G23" s="5"/>
      <c r="H23" s="6"/>
      <c r="I23" s="6"/>
      <c r="J23" s="7"/>
    </row>
    <row r="24" spans="2:10" ht="7.5" customHeight="1" x14ac:dyDescent="0.25">
      <c r="B24" s="5"/>
      <c r="C24" s="6"/>
      <c r="D24" s="6"/>
      <c r="E24" s="7"/>
      <c r="G24" s="5"/>
      <c r="H24" s="6"/>
      <c r="I24" s="6"/>
      <c r="J24" s="7"/>
    </row>
    <row r="25" spans="2:10" ht="18" x14ac:dyDescent="0.35">
      <c r="B25" s="5" t="s">
        <v>28</v>
      </c>
      <c r="C25" s="6" t="s">
        <v>33</v>
      </c>
      <c r="D25" s="17">
        <f>(5/384*D23/100*D5*D5*D5*D5)/(D11*1000000*D10)</f>
        <v>5.3572131583260671E-3</v>
      </c>
      <c r="E25" s="7" t="s">
        <v>13</v>
      </c>
      <c r="G25" s="5" t="s">
        <v>28</v>
      </c>
      <c r="H25" s="6" t="s">
        <v>33</v>
      </c>
      <c r="I25" s="30">
        <f>(1/48*I21*D5*D5*D5)/(D11*1000000*D10)</f>
        <v>1.309540994257483E-2</v>
      </c>
      <c r="J25" s="7" t="s">
        <v>13</v>
      </c>
    </row>
    <row r="26" spans="2:10" x14ac:dyDescent="0.25">
      <c r="B26" s="14" t="str">
        <f>IF(D25&gt;D17,"Превышение нормы в","Запас в")</f>
        <v>Запас в</v>
      </c>
      <c r="C26" s="6"/>
      <c r="D26" s="17">
        <f>IF(D25&gt;D17,D25/D17,D17/D25)</f>
        <v>74.665686837255762</v>
      </c>
      <c r="E26" s="7" t="s">
        <v>37</v>
      </c>
      <c r="G26" s="14" t="str">
        <f>IF(I25&gt;$D$17,"Превышение нормы в","Запас в")</f>
        <v>Запас в</v>
      </c>
      <c r="H26" s="6"/>
      <c r="I26" s="17">
        <f>IF(I25&gt;$D$17,I25/$D$17,$D$17/I25)</f>
        <v>30.545053706150089</v>
      </c>
      <c r="J26" s="7" t="s">
        <v>37</v>
      </c>
    </row>
    <row r="27" spans="2:10" ht="6" customHeight="1" thickBot="1" x14ac:dyDescent="0.3">
      <c r="B27" s="15"/>
      <c r="C27" s="9"/>
      <c r="D27" s="9"/>
      <c r="E27" s="10"/>
      <c r="G27" s="15"/>
      <c r="H27" s="9"/>
      <c r="I27" s="9"/>
      <c r="J27" s="10"/>
    </row>
    <row r="28" spans="2:10" ht="15.75" thickBot="1" x14ac:dyDescent="0.3"/>
    <row r="29" spans="2:10" ht="15.75" thickBot="1" x14ac:dyDescent="0.3">
      <c r="B29" s="27" t="s">
        <v>29</v>
      </c>
      <c r="C29" s="28"/>
      <c r="D29" s="28"/>
      <c r="E29" s="29"/>
      <c r="G29" s="27" t="s">
        <v>42</v>
      </c>
      <c r="H29" s="28"/>
      <c r="I29" s="28"/>
      <c r="J29" s="29"/>
    </row>
    <row r="30" spans="2:10" ht="6.75" customHeight="1" thickBot="1" x14ac:dyDescent="0.3">
      <c r="B30" s="5"/>
      <c r="C30" s="6"/>
      <c r="D30" s="6"/>
      <c r="E30" s="7"/>
      <c r="G30" s="5"/>
      <c r="H30" s="6"/>
      <c r="I30" s="6"/>
      <c r="J30" s="7"/>
    </row>
    <row r="31" spans="2:10" ht="15.75" thickBot="1" x14ac:dyDescent="0.3">
      <c r="B31" s="5" t="s">
        <v>27</v>
      </c>
      <c r="C31" s="6" t="s">
        <v>32</v>
      </c>
      <c r="D31" s="11">
        <v>14000</v>
      </c>
      <c r="E31" s="7" t="s">
        <v>36</v>
      </c>
      <c r="G31" s="5" t="s">
        <v>39</v>
      </c>
      <c r="H31" s="6" t="s">
        <v>40</v>
      </c>
      <c r="I31" s="11">
        <v>15000</v>
      </c>
      <c r="J31" s="7" t="s">
        <v>36</v>
      </c>
    </row>
    <row r="32" spans="2:10" x14ac:dyDescent="0.25">
      <c r="B32" s="5"/>
      <c r="C32" s="6"/>
      <c r="D32" s="6"/>
      <c r="E32" s="7"/>
      <c r="G32" s="5"/>
      <c r="H32" s="6"/>
      <c r="I32" s="6"/>
      <c r="J32" s="7"/>
    </row>
    <row r="33" spans="2:10" ht="18" x14ac:dyDescent="0.35">
      <c r="B33" s="5" t="s">
        <v>28</v>
      </c>
      <c r="C33" s="6" t="s">
        <v>33</v>
      </c>
      <c r="D33" s="23">
        <f>(1/8*D31/100*D5*D5*D5*D5)/(D11*1000000*D10)</f>
        <v>0.20000262457750648</v>
      </c>
      <c r="E33" s="7" t="s">
        <v>13</v>
      </c>
      <c r="G33" s="5" t="s">
        <v>28</v>
      </c>
      <c r="H33" s="6" t="s">
        <v>33</v>
      </c>
      <c r="I33" s="30">
        <f>(1/3*D5*D5*D5*I31)/(D11*1000000*D10)</f>
        <v>0.47619672518453926</v>
      </c>
      <c r="J33" s="7" t="s">
        <v>13</v>
      </c>
    </row>
    <row r="34" spans="2:10" x14ac:dyDescent="0.25">
      <c r="B34" s="14" t="str">
        <f>IF(D33&gt;D17,"Превышение нормы в","Запас в")</f>
        <v>Запас в</v>
      </c>
      <c r="C34" s="6"/>
      <c r="D34" s="17">
        <f>IF(D33&gt;D17,D33/D17,D17/D33)</f>
        <v>1.9999737545693512</v>
      </c>
      <c r="E34" s="7" t="s">
        <v>37</v>
      </c>
      <c r="G34" s="14" t="str">
        <f>IF(I33&gt;$D$17,"Превышение нормы в","Запас в")</f>
        <v>Превышение нормы в</v>
      </c>
      <c r="H34" s="6"/>
      <c r="I34" s="17">
        <f>IF(I33&gt;$D$17,I33/$D$17,$D$17/I33)</f>
        <v>1.190491812961348</v>
      </c>
      <c r="J34" s="7" t="s">
        <v>37</v>
      </c>
    </row>
    <row r="35" spans="2:10" ht="7.5" customHeight="1" thickBot="1" x14ac:dyDescent="0.3">
      <c r="B35" s="8"/>
      <c r="C35" s="9"/>
      <c r="D35" s="9"/>
      <c r="E35" s="10"/>
      <c r="G35" s="8"/>
      <c r="H35" s="9"/>
      <c r="I35" s="9"/>
      <c r="J35" s="10"/>
    </row>
  </sheetData>
  <dataConsolidate/>
  <mergeCells count="7">
    <mergeCell ref="B3:E3"/>
    <mergeCell ref="G5:J5"/>
    <mergeCell ref="B14:E14"/>
    <mergeCell ref="B19:E19"/>
    <mergeCell ref="B29:E29"/>
    <mergeCell ref="G19:J19"/>
    <mergeCell ref="G29:J29"/>
  </mergeCells>
  <dataValidations count="2">
    <dataValidation type="list" allowBlank="1" showInputMessage="1" showErrorMessage="1" sqref="D6">
      <formula1>$G$6:$G$7</formula1>
    </dataValidation>
    <dataValidation type="list" allowBlank="1" showInputMessage="1" showErrorMessage="1" sqref="D16">
      <formula1>$O$7:$O$9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80" zoomScaleNormal="80" workbookViewId="0">
      <selection activeCell="D34" sqref="D34"/>
    </sheetView>
  </sheetViews>
  <sheetFormatPr defaultRowHeight="15" x14ac:dyDescent="0.25"/>
  <cols>
    <col min="2" max="2" width="28.85546875" bestFit="1" customWidth="1"/>
    <col min="3" max="3" width="6.140625" customWidth="1"/>
    <col min="4" max="4" width="18.140625" customWidth="1"/>
    <col min="5" max="5" width="10.28515625" bestFit="1" customWidth="1"/>
    <col min="7" max="7" width="26" bestFit="1" customWidth="1"/>
    <col min="9" max="9" width="11.5703125" bestFit="1" customWidth="1"/>
    <col min="10" max="10" width="10.28515625" bestFit="1" customWidth="1"/>
  </cols>
  <sheetData>
    <row r="1" spans="1:15" x14ac:dyDescent="0.25">
      <c r="A1" s="1" t="s">
        <v>43</v>
      </c>
    </row>
    <row r="2" spans="1:15" ht="15.75" thickBot="1" x14ac:dyDescent="0.3"/>
    <row r="3" spans="1:15" ht="15.75" thickBot="1" x14ac:dyDescent="0.3">
      <c r="B3" s="27" t="s">
        <v>1</v>
      </c>
      <c r="C3" s="28"/>
      <c r="D3" s="28"/>
      <c r="E3" s="29"/>
    </row>
    <row r="4" spans="1:15" ht="9.75" customHeight="1" thickBot="1" x14ac:dyDescent="0.3">
      <c r="B4" s="2"/>
      <c r="C4" s="3"/>
      <c r="D4" s="3"/>
      <c r="E4" s="4"/>
    </row>
    <row r="5" spans="1:15" ht="15.75" thickBot="1" x14ac:dyDescent="0.3">
      <c r="B5" s="5" t="s">
        <v>2</v>
      </c>
      <c r="C5" s="6" t="s">
        <v>3</v>
      </c>
      <c r="D5" s="11">
        <v>120</v>
      </c>
      <c r="E5" s="7" t="s">
        <v>13</v>
      </c>
      <c r="G5" s="27" t="s">
        <v>16</v>
      </c>
      <c r="H5" s="28"/>
      <c r="I5" s="28"/>
      <c r="J5" s="29"/>
    </row>
    <row r="6" spans="1:15" ht="18" thickBot="1" x14ac:dyDescent="0.3">
      <c r="B6" s="5" t="s">
        <v>4</v>
      </c>
      <c r="C6" s="6"/>
      <c r="D6" s="11" t="s">
        <v>18</v>
      </c>
      <c r="E6" s="7"/>
      <c r="G6" s="2" t="s">
        <v>17</v>
      </c>
      <c r="H6" s="3" t="s">
        <v>19</v>
      </c>
      <c r="I6" s="3">
        <v>0.1</v>
      </c>
      <c r="J6" s="4" t="s">
        <v>15</v>
      </c>
    </row>
    <row r="7" spans="1:15" ht="18" thickBot="1" x14ac:dyDescent="0.3">
      <c r="B7" s="5" t="s">
        <v>5</v>
      </c>
      <c r="C7" s="6" t="s">
        <v>11</v>
      </c>
      <c r="D7" s="11">
        <v>22.581409034873939</v>
      </c>
      <c r="E7" s="7" t="s">
        <v>13</v>
      </c>
      <c r="G7" s="8" t="s">
        <v>18</v>
      </c>
      <c r="H7" s="9" t="s">
        <v>19</v>
      </c>
      <c r="I7" s="9">
        <v>2.1</v>
      </c>
      <c r="J7" s="10" t="s">
        <v>15</v>
      </c>
      <c r="O7" s="19">
        <f>1/200</f>
        <v>5.0000000000000001E-3</v>
      </c>
    </row>
    <row r="8" spans="1:15" ht="15.75" thickBot="1" x14ac:dyDescent="0.3">
      <c r="B8" s="5" t="s">
        <v>6</v>
      </c>
      <c r="C8" s="6" t="s">
        <v>12</v>
      </c>
      <c r="D8" s="11">
        <v>8</v>
      </c>
      <c r="E8" s="7"/>
      <c r="O8" s="19">
        <f>1/250</f>
        <v>4.0000000000000001E-3</v>
      </c>
    </row>
    <row r="9" spans="1:15" x14ac:dyDescent="0.25">
      <c r="B9" s="5"/>
      <c r="C9" s="6"/>
      <c r="D9" s="6"/>
      <c r="E9" s="7"/>
      <c r="O9" s="19">
        <f>1/300</f>
        <v>3.3333333333333335E-3</v>
      </c>
    </row>
    <row r="10" spans="1:15" ht="18" thickBot="1" x14ac:dyDescent="0.3">
      <c r="B10" s="5" t="s">
        <v>7</v>
      </c>
      <c r="C10" s="6" t="s">
        <v>10</v>
      </c>
      <c r="D10" s="18">
        <f>(D8*D7*D7*D7+D7*D8^3)/12</f>
        <v>8639.9486940461484</v>
      </c>
      <c r="E10" s="7" t="s">
        <v>14</v>
      </c>
    </row>
    <row r="11" spans="1:15" ht="18" thickBot="1" x14ac:dyDescent="0.3">
      <c r="B11" s="5" t="s">
        <v>8</v>
      </c>
      <c r="C11" s="6" t="s">
        <v>9</v>
      </c>
      <c r="D11" s="13">
        <f>VLOOKUP(D6,G6:I7,3,0)</f>
        <v>2.1</v>
      </c>
      <c r="E11" s="7" t="s">
        <v>15</v>
      </c>
      <c r="H11" s="11"/>
      <c r="I11" t="s">
        <v>20</v>
      </c>
    </row>
    <row r="12" spans="1:15" ht="8.25" customHeight="1" thickBot="1" x14ac:dyDescent="0.3">
      <c r="B12" s="8"/>
      <c r="C12" s="9"/>
      <c r="D12" s="9"/>
      <c r="E12" s="10"/>
    </row>
    <row r="13" spans="1:15" ht="15.75" thickBot="1" x14ac:dyDescent="0.3">
      <c r="H13" s="12"/>
      <c r="I13" t="s">
        <v>21</v>
      </c>
    </row>
    <row r="14" spans="1:15" ht="15.75" thickBot="1" x14ac:dyDescent="0.3">
      <c r="B14" s="27" t="s">
        <v>22</v>
      </c>
      <c r="C14" s="28"/>
      <c r="D14" s="28"/>
      <c r="E14" s="29"/>
    </row>
    <row r="15" spans="1:15" ht="6.75" customHeight="1" thickBot="1" x14ac:dyDescent="0.3">
      <c r="B15" s="5"/>
      <c r="C15" s="6"/>
      <c r="D15" s="6"/>
      <c r="E15" s="7"/>
    </row>
    <row r="16" spans="1:15" ht="15.75" thickBot="1" x14ac:dyDescent="0.3">
      <c r="B16" s="5" t="s">
        <v>23</v>
      </c>
      <c r="C16" s="6"/>
      <c r="D16" s="16">
        <v>3.3333333333333335E-3</v>
      </c>
      <c r="E16" s="7"/>
    </row>
    <row r="17" spans="2:10" ht="15.75" thickBot="1" x14ac:dyDescent="0.3">
      <c r="B17" s="8" t="s">
        <v>22</v>
      </c>
      <c r="C17" s="9"/>
      <c r="D17" s="20">
        <f>D5*D16</f>
        <v>0.4</v>
      </c>
      <c r="E17" s="10" t="s">
        <v>13</v>
      </c>
    </row>
    <row r="18" spans="2:10" ht="15.75" thickBot="1" x14ac:dyDescent="0.3"/>
    <row r="19" spans="2:10" ht="15.75" thickBot="1" x14ac:dyDescent="0.3">
      <c r="B19" s="27" t="s">
        <v>24</v>
      </c>
      <c r="C19" s="28"/>
      <c r="D19" s="28"/>
      <c r="E19" s="29"/>
      <c r="G19" s="27" t="s">
        <v>38</v>
      </c>
      <c r="H19" s="28"/>
      <c r="I19" s="28"/>
      <c r="J19" s="29"/>
    </row>
    <row r="20" spans="2:10" ht="4.5" customHeight="1" thickBot="1" x14ac:dyDescent="0.3">
      <c r="B20" s="5"/>
      <c r="C20" s="6"/>
      <c r="D20" s="6"/>
      <c r="E20" s="7">
        <v>360</v>
      </c>
      <c r="G20" s="5"/>
      <c r="H20" s="6"/>
      <c r="I20" s="6"/>
      <c r="J20" s="7"/>
    </row>
    <row r="21" spans="2:10" ht="19.5" thickBot="1" x14ac:dyDescent="0.4">
      <c r="B21" s="5" t="s">
        <v>25</v>
      </c>
      <c r="C21" s="6" t="s">
        <v>30</v>
      </c>
      <c r="D21" s="11">
        <v>7200</v>
      </c>
      <c r="E21" s="7" t="s">
        <v>34</v>
      </c>
      <c r="G21" s="5" t="s">
        <v>39</v>
      </c>
      <c r="H21" s="6" t="s">
        <v>40</v>
      </c>
      <c r="I21" s="11">
        <v>6600</v>
      </c>
      <c r="J21" s="7" t="s">
        <v>41</v>
      </c>
    </row>
    <row r="22" spans="2:10" ht="15.75" thickBot="1" x14ac:dyDescent="0.3">
      <c r="B22" s="5" t="s">
        <v>26</v>
      </c>
      <c r="C22" s="6" t="s">
        <v>31</v>
      </c>
      <c r="D22" s="11">
        <v>0.5</v>
      </c>
      <c r="E22" s="7" t="s">
        <v>35</v>
      </c>
      <c r="G22" s="5"/>
      <c r="H22" s="6"/>
      <c r="I22" s="6"/>
      <c r="J22" s="7"/>
    </row>
    <row r="23" spans="2:10" x14ac:dyDescent="0.25">
      <c r="B23" s="5" t="s">
        <v>27</v>
      </c>
      <c r="C23" s="6" t="s">
        <v>32</v>
      </c>
      <c r="D23" s="13">
        <f>D21*D22</f>
        <v>3600</v>
      </c>
      <c r="E23" s="7" t="s">
        <v>36</v>
      </c>
      <c r="G23" s="5"/>
      <c r="H23" s="6"/>
      <c r="I23" s="6"/>
      <c r="J23" s="7"/>
    </row>
    <row r="24" spans="2:10" ht="7.5" customHeight="1" x14ac:dyDescent="0.25">
      <c r="B24" s="5"/>
      <c r="C24" s="6"/>
      <c r="D24" s="6"/>
      <c r="E24" s="7"/>
      <c r="G24" s="5"/>
      <c r="H24" s="6"/>
      <c r="I24" s="6"/>
      <c r="J24" s="7"/>
    </row>
    <row r="25" spans="2:10" ht="18" x14ac:dyDescent="0.35">
      <c r="B25" s="5" t="s">
        <v>28</v>
      </c>
      <c r="C25" s="6" t="s">
        <v>33</v>
      </c>
      <c r="D25" s="23">
        <f>(5/384*D23/100*D5*D5*D5*D5)/(D11*1000000*D10)</f>
        <v>5.3571746690591017E-3</v>
      </c>
      <c r="E25" s="7" t="s">
        <v>13</v>
      </c>
      <c r="G25" s="5" t="s">
        <v>28</v>
      </c>
      <c r="H25" s="6" t="s">
        <v>33</v>
      </c>
      <c r="I25" s="22">
        <f>(1/48*D5*D5*D5*I21)/(D11*1000000*D10)</f>
        <v>1.3095315857700025E-2</v>
      </c>
      <c r="J25" s="7" t="s">
        <v>13</v>
      </c>
    </row>
    <row r="26" spans="2:10" x14ac:dyDescent="0.25">
      <c r="B26" s="14" t="str">
        <f>IF(D25&gt;D17,"Превышение нормы в","Запас в")</f>
        <v>Запас в</v>
      </c>
      <c r="C26" s="6"/>
      <c r="D26" s="17">
        <f>IF(D25&gt;D17,D25/D17,D17/D25)</f>
        <v>74.666223281880292</v>
      </c>
      <c r="E26" s="7" t="s">
        <v>37</v>
      </c>
      <c r="G26" s="14" t="str">
        <f>IF(I25&gt;$D$17,"Превышение нормы в","Запас в")</f>
        <v>Запас в</v>
      </c>
      <c r="H26" s="6"/>
      <c r="I26" s="17">
        <f>IF(I25&gt;$D$17,I25/$D$17,$D$17/I25)</f>
        <v>30.545273160769209</v>
      </c>
      <c r="J26" s="7" t="s">
        <v>37</v>
      </c>
    </row>
    <row r="27" spans="2:10" ht="6" customHeight="1" thickBot="1" x14ac:dyDescent="0.3">
      <c r="B27" s="15"/>
      <c r="C27" s="9"/>
      <c r="D27" s="9"/>
      <c r="E27" s="10"/>
      <c r="G27" s="15"/>
      <c r="H27" s="9"/>
      <c r="I27" s="9"/>
      <c r="J27" s="10"/>
    </row>
    <row r="28" spans="2:10" ht="15.75" thickBot="1" x14ac:dyDescent="0.3"/>
    <row r="29" spans="2:10" ht="15.75" thickBot="1" x14ac:dyDescent="0.3">
      <c r="B29" s="27" t="s">
        <v>29</v>
      </c>
      <c r="C29" s="28"/>
      <c r="D29" s="28"/>
      <c r="E29" s="29"/>
      <c r="G29" s="27" t="s">
        <v>42</v>
      </c>
      <c r="H29" s="28"/>
      <c r="I29" s="28"/>
      <c r="J29" s="29"/>
    </row>
    <row r="30" spans="2:10" ht="6.75" customHeight="1" thickBot="1" x14ac:dyDescent="0.3">
      <c r="B30" s="5"/>
      <c r="C30" s="6"/>
      <c r="D30" s="6"/>
      <c r="E30" s="7"/>
      <c r="G30" s="5"/>
      <c r="H30" s="6"/>
      <c r="I30" s="6"/>
      <c r="J30" s="7"/>
    </row>
    <row r="31" spans="2:10" ht="15.75" thickBot="1" x14ac:dyDescent="0.3">
      <c r="B31" s="5" t="s">
        <v>27</v>
      </c>
      <c r="C31" s="6" t="s">
        <v>32</v>
      </c>
      <c r="D31" s="11">
        <v>14000</v>
      </c>
      <c r="E31" s="7" t="s">
        <v>36</v>
      </c>
      <c r="G31" s="5" t="s">
        <v>39</v>
      </c>
      <c r="H31" s="6" t="s">
        <v>40</v>
      </c>
      <c r="I31" s="11">
        <v>15000</v>
      </c>
      <c r="J31" s="7" t="s">
        <v>36</v>
      </c>
    </row>
    <row r="32" spans="2:10" x14ac:dyDescent="0.25">
      <c r="B32" s="5"/>
      <c r="C32" s="6"/>
      <c r="D32" s="6"/>
      <c r="E32" s="7"/>
      <c r="G32" s="5"/>
      <c r="H32" s="6"/>
      <c r="I32" s="6"/>
      <c r="J32" s="7"/>
    </row>
    <row r="33" spans="2:10" ht="18" x14ac:dyDescent="0.35">
      <c r="B33" s="5" t="s">
        <v>28</v>
      </c>
      <c r="C33" s="6" t="s">
        <v>33</v>
      </c>
      <c r="D33" s="23">
        <f>(1/8*D31/100*D5*D5*D5*D5)/(D11*1000000*D10)</f>
        <v>0.20000118764487312</v>
      </c>
      <c r="E33" s="7" t="s">
        <v>13</v>
      </c>
      <c r="G33" s="5" t="s">
        <v>28</v>
      </c>
      <c r="H33" s="6" t="s">
        <v>33</v>
      </c>
      <c r="I33" s="22">
        <f>(1/3*D5*D5*D5*I31)/(D11*1000000*D10)</f>
        <v>0.47619330391636455</v>
      </c>
      <c r="J33" s="7" t="s">
        <v>13</v>
      </c>
    </row>
    <row r="34" spans="2:10" x14ac:dyDescent="0.25">
      <c r="B34" s="14" t="str">
        <f>IF(D33&gt;D17,"Превышение нормы в","Запас в")</f>
        <v>Запас в</v>
      </c>
      <c r="C34" s="6"/>
      <c r="D34" s="17">
        <f>IF(D33&gt;D17,D33/D17,D17/D33)</f>
        <v>1.9999881236217936</v>
      </c>
      <c r="E34" s="7" t="s">
        <v>37</v>
      </c>
      <c r="G34" s="14" t="str">
        <f>IF(I33&gt;$D$17,"Превышение нормы в","Запас в")</f>
        <v>Превышение нормы в</v>
      </c>
      <c r="H34" s="6"/>
      <c r="I34" s="17">
        <f>IF(I33&gt;$D$17,I33/$D$17,$D$17/I33)</f>
        <v>1.1904832597909114</v>
      </c>
      <c r="J34" s="7" t="s">
        <v>37</v>
      </c>
    </row>
    <row r="35" spans="2:10" ht="7.5" customHeight="1" thickBot="1" x14ac:dyDescent="0.3">
      <c r="B35" s="8"/>
      <c r="C35" s="9"/>
      <c r="D35" s="9"/>
      <c r="E35" s="10"/>
      <c r="G35" s="8"/>
      <c r="H35" s="9"/>
      <c r="I35" s="9"/>
      <c r="J35" s="10"/>
    </row>
  </sheetData>
  <dataConsolidate/>
  <mergeCells count="7">
    <mergeCell ref="B29:E29"/>
    <mergeCell ref="G29:J29"/>
    <mergeCell ref="B3:E3"/>
    <mergeCell ref="G5:J5"/>
    <mergeCell ref="B14:E14"/>
    <mergeCell ref="B19:E19"/>
    <mergeCell ref="G19:J19"/>
  </mergeCells>
  <dataValidations count="2">
    <dataValidation type="list" allowBlank="1" showInputMessage="1" showErrorMessage="1" sqref="D16">
      <formula1>$O$7:$O$9</formula1>
    </dataValidation>
    <dataValidation type="list" allowBlank="1" showInputMessage="1" showErrorMessage="1" sqref="D6">
      <formula1>$G$6:$G$7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2" zoomScale="80" zoomScaleNormal="80" workbookViewId="0">
      <selection activeCell="D36" sqref="D36"/>
    </sheetView>
  </sheetViews>
  <sheetFormatPr defaultRowHeight="15" x14ac:dyDescent="0.25"/>
  <cols>
    <col min="2" max="2" width="28.85546875" bestFit="1" customWidth="1"/>
    <col min="3" max="3" width="6.140625" customWidth="1"/>
    <col min="4" max="4" width="18.140625" customWidth="1"/>
    <col min="5" max="5" width="10.28515625" bestFit="1" customWidth="1"/>
    <col min="7" max="7" width="26" bestFit="1" customWidth="1"/>
    <col min="9" max="9" width="13.42578125" customWidth="1"/>
    <col min="10" max="10" width="10.28515625" bestFit="1" customWidth="1"/>
  </cols>
  <sheetData>
    <row r="1" spans="1:15" x14ac:dyDescent="0.25">
      <c r="A1" s="1" t="s">
        <v>44</v>
      </c>
    </row>
    <row r="2" spans="1:15" ht="15.75" thickBot="1" x14ac:dyDescent="0.3"/>
    <row r="3" spans="1:15" ht="15.75" thickBot="1" x14ac:dyDescent="0.3">
      <c r="B3" s="27" t="s">
        <v>1</v>
      </c>
      <c r="C3" s="28"/>
      <c r="D3" s="28"/>
      <c r="E3" s="29"/>
    </row>
    <row r="4" spans="1:15" ht="9.75" customHeight="1" thickBot="1" x14ac:dyDescent="0.3">
      <c r="B4" s="2"/>
      <c r="C4" s="3"/>
      <c r="D4" s="3"/>
      <c r="E4" s="4"/>
    </row>
    <row r="5" spans="1:15" ht="15.75" thickBot="1" x14ac:dyDescent="0.3">
      <c r="B5" s="5" t="s">
        <v>2</v>
      </c>
      <c r="C5" s="6" t="s">
        <v>3</v>
      </c>
      <c r="D5" s="25">
        <v>120</v>
      </c>
      <c r="E5" s="7" t="s">
        <v>13</v>
      </c>
      <c r="G5" s="27" t="s">
        <v>16</v>
      </c>
      <c r="H5" s="28"/>
      <c r="I5" s="28"/>
      <c r="J5" s="29"/>
    </row>
    <row r="6" spans="1:15" ht="17.25" x14ac:dyDescent="0.25">
      <c r="B6" s="5" t="s">
        <v>4</v>
      </c>
      <c r="C6" s="6"/>
      <c r="D6" s="25" t="s">
        <v>18</v>
      </c>
      <c r="E6" s="7"/>
      <c r="G6" s="2" t="s">
        <v>17</v>
      </c>
      <c r="H6" s="3" t="s">
        <v>19</v>
      </c>
      <c r="I6" s="3">
        <v>0.1</v>
      </c>
      <c r="J6" s="4" t="s">
        <v>15</v>
      </c>
    </row>
    <row r="7" spans="1:15" ht="18" thickBot="1" x14ac:dyDescent="0.3">
      <c r="B7" s="5" t="s">
        <v>45</v>
      </c>
      <c r="C7" s="6" t="s">
        <v>11</v>
      </c>
      <c r="D7" s="25">
        <v>25.300024196548346</v>
      </c>
      <c r="E7" s="7" t="s">
        <v>13</v>
      </c>
      <c r="G7" s="8" t="s">
        <v>18</v>
      </c>
      <c r="H7" s="9" t="s">
        <v>19</v>
      </c>
      <c r="I7" s="9">
        <v>2.1</v>
      </c>
      <c r="J7" s="10" t="s">
        <v>15</v>
      </c>
      <c r="O7" s="19">
        <f>1/200</f>
        <v>5.0000000000000001E-3</v>
      </c>
    </row>
    <row r="8" spans="1:15" x14ac:dyDescent="0.25">
      <c r="B8" s="5" t="s">
        <v>46</v>
      </c>
      <c r="C8" s="6" t="s">
        <v>12</v>
      </c>
      <c r="D8" s="25">
        <v>8</v>
      </c>
      <c r="E8" s="7" t="s">
        <v>13</v>
      </c>
      <c r="O8" s="19">
        <f>1/250</f>
        <v>4.0000000000000001E-3</v>
      </c>
    </row>
    <row r="9" spans="1:15" x14ac:dyDescent="0.25">
      <c r="B9" s="5" t="s">
        <v>47</v>
      </c>
      <c r="C9" s="24" t="s">
        <v>49</v>
      </c>
      <c r="D9" s="25">
        <v>3</v>
      </c>
      <c r="E9" s="7" t="s">
        <v>13</v>
      </c>
      <c r="O9" s="19"/>
    </row>
    <row r="10" spans="1:15" x14ac:dyDescent="0.25">
      <c r="B10" s="5" t="s">
        <v>48</v>
      </c>
      <c r="C10" s="24" t="s">
        <v>50</v>
      </c>
      <c r="D10" s="25">
        <v>4</v>
      </c>
      <c r="E10" s="7" t="s">
        <v>13</v>
      </c>
      <c r="O10" s="19"/>
    </row>
    <row r="11" spans="1:15" x14ac:dyDescent="0.25">
      <c r="B11" s="5"/>
      <c r="C11" s="6"/>
      <c r="D11" s="6"/>
      <c r="E11" s="7"/>
      <c r="O11" s="19">
        <f>1/300</f>
        <v>3.3333333333333335E-3</v>
      </c>
    </row>
    <row r="12" spans="1:15" ht="18" thickBot="1" x14ac:dyDescent="0.3">
      <c r="B12" s="5" t="s">
        <v>7</v>
      </c>
      <c r="C12" s="6" t="s">
        <v>10</v>
      </c>
      <c r="D12" s="18">
        <f>(D8*D7^3-(D8-D9)*(D7-2*D10)^3)/12</f>
        <v>8638.8245070563662</v>
      </c>
      <c r="E12" s="7" t="s">
        <v>14</v>
      </c>
    </row>
    <row r="13" spans="1:15" ht="18" thickBot="1" x14ac:dyDescent="0.3">
      <c r="B13" s="5" t="s">
        <v>8</v>
      </c>
      <c r="C13" s="6" t="s">
        <v>9</v>
      </c>
      <c r="D13" s="13">
        <f>VLOOKUP(D6,G6:I7,3,0)</f>
        <v>2.1</v>
      </c>
      <c r="E13" s="7" t="s">
        <v>15</v>
      </c>
      <c r="H13" s="11"/>
      <c r="I13" t="s">
        <v>20</v>
      </c>
    </row>
    <row r="14" spans="1:15" ht="8.25" customHeight="1" thickBot="1" x14ac:dyDescent="0.3">
      <c r="B14" s="8"/>
      <c r="C14" s="9"/>
      <c r="D14" s="9"/>
      <c r="E14" s="10"/>
    </row>
    <row r="15" spans="1:15" ht="15.75" thickBot="1" x14ac:dyDescent="0.3">
      <c r="H15" s="12"/>
      <c r="I15" t="s">
        <v>21</v>
      </c>
    </row>
    <row r="16" spans="1:15" ht="15.75" thickBot="1" x14ac:dyDescent="0.3">
      <c r="B16" s="27" t="s">
        <v>22</v>
      </c>
      <c r="C16" s="28"/>
      <c r="D16" s="28"/>
      <c r="E16" s="29"/>
    </row>
    <row r="17" spans="2:10" ht="6.75" customHeight="1" thickBot="1" x14ac:dyDescent="0.3">
      <c r="B17" s="5"/>
      <c r="C17" s="6"/>
      <c r="D17" s="6"/>
      <c r="E17" s="7"/>
    </row>
    <row r="18" spans="2:10" ht="15.75" thickBot="1" x14ac:dyDescent="0.3">
      <c r="B18" s="5" t="s">
        <v>23</v>
      </c>
      <c r="C18" s="6"/>
      <c r="D18" s="16">
        <v>3.3333333333333335E-3</v>
      </c>
      <c r="E18" s="7"/>
    </row>
    <row r="19" spans="2:10" ht="15.75" thickBot="1" x14ac:dyDescent="0.3">
      <c r="B19" s="8" t="s">
        <v>22</v>
      </c>
      <c r="C19" s="9"/>
      <c r="D19" s="20">
        <f>D5*D18</f>
        <v>0.4</v>
      </c>
      <c r="E19" s="10" t="s">
        <v>13</v>
      </c>
    </row>
    <row r="20" spans="2:10" ht="15.75" thickBot="1" x14ac:dyDescent="0.3"/>
    <row r="21" spans="2:10" ht="15.75" thickBot="1" x14ac:dyDescent="0.3">
      <c r="B21" s="27" t="s">
        <v>24</v>
      </c>
      <c r="C21" s="28"/>
      <c r="D21" s="28"/>
      <c r="E21" s="29"/>
      <c r="G21" s="27" t="s">
        <v>38</v>
      </c>
      <c r="H21" s="28"/>
      <c r="I21" s="28"/>
      <c r="J21" s="29"/>
    </row>
    <row r="22" spans="2:10" ht="4.5" customHeight="1" thickBot="1" x14ac:dyDescent="0.3">
      <c r="B22" s="5"/>
      <c r="C22" s="6"/>
      <c r="D22" s="6"/>
      <c r="E22" s="7">
        <v>360</v>
      </c>
      <c r="G22" s="5"/>
      <c r="H22" s="6"/>
      <c r="I22" s="6"/>
      <c r="J22" s="7"/>
    </row>
    <row r="23" spans="2:10" ht="19.5" thickBot="1" x14ac:dyDescent="0.4">
      <c r="B23" s="5" t="s">
        <v>25</v>
      </c>
      <c r="C23" s="6" t="s">
        <v>30</v>
      </c>
      <c r="D23" s="11">
        <v>7200</v>
      </c>
      <c r="E23" s="7" t="s">
        <v>34</v>
      </c>
      <c r="G23" s="5" t="s">
        <v>39</v>
      </c>
      <c r="H23" s="6" t="s">
        <v>40</v>
      </c>
      <c r="I23" s="11">
        <v>6600</v>
      </c>
      <c r="J23" s="7" t="s">
        <v>41</v>
      </c>
    </row>
    <row r="24" spans="2:10" ht="15.75" thickBot="1" x14ac:dyDescent="0.3">
      <c r="B24" s="5" t="s">
        <v>26</v>
      </c>
      <c r="C24" s="6" t="s">
        <v>31</v>
      </c>
      <c r="D24" s="11">
        <v>0.5</v>
      </c>
      <c r="E24" s="7" t="s">
        <v>35</v>
      </c>
      <c r="G24" s="5"/>
      <c r="H24" s="6"/>
      <c r="I24" s="6"/>
      <c r="J24" s="7"/>
    </row>
    <row r="25" spans="2:10" x14ac:dyDescent="0.25">
      <c r="B25" s="5" t="s">
        <v>27</v>
      </c>
      <c r="C25" s="6" t="s">
        <v>32</v>
      </c>
      <c r="D25" s="13">
        <f>D23*D24</f>
        <v>3600</v>
      </c>
      <c r="E25" s="7" t="s">
        <v>36</v>
      </c>
      <c r="G25" s="5"/>
      <c r="H25" s="6"/>
      <c r="I25" s="6"/>
      <c r="J25" s="7"/>
    </row>
    <row r="26" spans="2:10" ht="7.5" customHeight="1" x14ac:dyDescent="0.25">
      <c r="B26" s="5"/>
      <c r="C26" s="6"/>
      <c r="D26" s="6"/>
      <c r="E26" s="7"/>
      <c r="G26" s="5"/>
      <c r="H26" s="6"/>
      <c r="I26" s="6"/>
      <c r="J26" s="7"/>
    </row>
    <row r="27" spans="2:10" ht="18" x14ac:dyDescent="0.35">
      <c r="B27" s="5" t="s">
        <v>28</v>
      </c>
      <c r="C27" s="6" t="s">
        <v>33</v>
      </c>
      <c r="D27" s="23">
        <f>(5/384*D25/100*D5*D5*D5*D5)/(D13*1000000*D12)</f>
        <v>5.3578718085900666E-3</v>
      </c>
      <c r="E27" s="7" t="s">
        <v>13</v>
      </c>
      <c r="G27" s="5" t="s">
        <v>28</v>
      </c>
      <c r="H27" s="6" t="s">
        <v>33</v>
      </c>
      <c r="I27" s="21">
        <f>(1/48*D5*D5*D5*I23)/(D13*1000000*D12)</f>
        <v>1.3097019976553496E-2</v>
      </c>
      <c r="J27" s="7" t="s">
        <v>13</v>
      </c>
    </row>
    <row r="28" spans="2:10" x14ac:dyDescent="0.25">
      <c r="B28" s="14" t="str">
        <f>IF(D27&gt;D19,"Превышение нормы в","Запас в")</f>
        <v>Запас в</v>
      </c>
      <c r="C28" s="6"/>
      <c r="D28" s="17">
        <f>IF(D27&gt;D19,D27/D19,D19/D27)</f>
        <v>74.656508085672314</v>
      </c>
      <c r="E28" s="7" t="s">
        <v>37</v>
      </c>
      <c r="G28" s="14" t="str">
        <f>IF(I27&gt;$D$19,"Превышение нормы в","Запас в")</f>
        <v>Запас в</v>
      </c>
      <c r="H28" s="6"/>
      <c r="I28" s="17">
        <f>IF(I27&gt;$D$19,I27/$D$19,$D$19/I27)</f>
        <v>30.541298762320491</v>
      </c>
      <c r="J28" s="7" t="s">
        <v>37</v>
      </c>
    </row>
    <row r="29" spans="2:10" ht="6" customHeight="1" thickBot="1" x14ac:dyDescent="0.3">
      <c r="B29" s="15"/>
      <c r="C29" s="9"/>
      <c r="D29" s="9"/>
      <c r="E29" s="10"/>
      <c r="G29" s="15"/>
      <c r="H29" s="9"/>
      <c r="I29" s="9"/>
      <c r="J29" s="10"/>
    </row>
    <row r="30" spans="2:10" ht="15.75" thickBot="1" x14ac:dyDescent="0.3"/>
    <row r="31" spans="2:10" ht="15.75" thickBot="1" x14ac:dyDescent="0.3">
      <c r="B31" s="27" t="s">
        <v>29</v>
      </c>
      <c r="C31" s="28"/>
      <c r="D31" s="28"/>
      <c r="E31" s="29"/>
      <c r="G31" s="27" t="s">
        <v>42</v>
      </c>
      <c r="H31" s="28"/>
      <c r="I31" s="28"/>
      <c r="J31" s="29"/>
    </row>
    <row r="32" spans="2:10" ht="6.75" customHeight="1" thickBot="1" x14ac:dyDescent="0.3">
      <c r="B32" s="5"/>
      <c r="C32" s="6"/>
      <c r="D32" s="6"/>
      <c r="E32" s="7"/>
      <c r="G32" s="5"/>
      <c r="H32" s="6"/>
      <c r="I32" s="6"/>
      <c r="J32" s="7"/>
    </row>
    <row r="33" spans="2:10" ht="15.75" thickBot="1" x14ac:dyDescent="0.3">
      <c r="B33" s="5" t="s">
        <v>27</v>
      </c>
      <c r="C33" s="6" t="s">
        <v>32</v>
      </c>
      <c r="D33" s="11">
        <v>14000</v>
      </c>
      <c r="E33" s="7" t="s">
        <v>36</v>
      </c>
      <c r="G33" s="5" t="s">
        <v>39</v>
      </c>
      <c r="H33" s="6" t="s">
        <v>40</v>
      </c>
      <c r="I33" s="11">
        <v>15000</v>
      </c>
      <c r="J33" s="7" t="s">
        <v>36</v>
      </c>
    </row>
    <row r="34" spans="2:10" x14ac:dyDescent="0.25">
      <c r="B34" s="5"/>
      <c r="C34" s="6"/>
      <c r="D34" s="6"/>
      <c r="E34" s="7"/>
      <c r="G34" s="5"/>
      <c r="H34" s="6"/>
      <c r="I34" s="6"/>
      <c r="J34" s="7"/>
    </row>
    <row r="35" spans="2:10" ht="18" x14ac:dyDescent="0.35">
      <c r="B35" s="5" t="s">
        <v>28</v>
      </c>
      <c r="C35" s="6" t="s">
        <v>33</v>
      </c>
      <c r="D35" s="23">
        <f>(1/8*D33/100*D5*D5*D5*D5)/(D13*1000000*D12)</f>
        <v>0.20002721418736247</v>
      </c>
      <c r="E35" s="7" t="s">
        <v>13</v>
      </c>
      <c r="G35" s="5" t="s">
        <v>28</v>
      </c>
      <c r="H35" s="6" t="s">
        <v>33</v>
      </c>
      <c r="I35" s="22">
        <f>(1/3*D5*D5*D5*I33)/(D13*1000000*D12)</f>
        <v>0.47625527187467254</v>
      </c>
      <c r="J35" s="7" t="s">
        <v>13</v>
      </c>
    </row>
    <row r="36" spans="2:10" x14ac:dyDescent="0.25">
      <c r="B36" s="14" t="str">
        <f>IF(D35&gt;D19,"Превышение нормы в","Запас в")</f>
        <v>Запас в</v>
      </c>
      <c r="C36" s="6"/>
      <c r="D36" s="17">
        <f>IF(D35&gt;D19,D35/D19,D19/D35)</f>
        <v>1.9997278951519371</v>
      </c>
      <c r="E36" s="7" t="s">
        <v>37</v>
      </c>
      <c r="G36" s="14" t="str">
        <f>IF(I35&gt;$D$19,"Превышение нормы в","Запас в")</f>
        <v>Превышение нормы в</v>
      </c>
      <c r="H36" s="6"/>
      <c r="I36" s="17">
        <f>IF(I35&gt;$D$19,I35/$D$19,$D$19/I35)</f>
        <v>1.1906381796866812</v>
      </c>
      <c r="J36" s="7" t="s">
        <v>37</v>
      </c>
    </row>
    <row r="37" spans="2:10" ht="7.5" customHeight="1" thickBot="1" x14ac:dyDescent="0.3">
      <c r="B37" s="8"/>
      <c r="C37" s="9"/>
      <c r="D37" s="9"/>
      <c r="E37" s="10"/>
      <c r="G37" s="8"/>
      <c r="H37" s="9"/>
      <c r="I37" s="9"/>
      <c r="J37" s="10"/>
    </row>
  </sheetData>
  <mergeCells count="7">
    <mergeCell ref="B31:E31"/>
    <mergeCell ref="G31:J31"/>
    <mergeCell ref="B3:E3"/>
    <mergeCell ref="G5:J5"/>
    <mergeCell ref="B16:E16"/>
    <mergeCell ref="B21:E21"/>
    <mergeCell ref="G21:J21"/>
  </mergeCells>
  <dataValidations count="2">
    <dataValidation type="list" allowBlank="1" showInputMessage="1" showErrorMessage="1" sqref="D6">
      <formula1>$G$6:$G$7</formula1>
    </dataValidation>
    <dataValidation type="list" allowBlank="1" showInputMessage="1" showErrorMessage="1" sqref="D18">
      <formula1>$O$7:$O$11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L26" sqref="L26"/>
    </sheetView>
  </sheetViews>
  <sheetFormatPr defaultRowHeight="15" x14ac:dyDescent="0.25"/>
  <cols>
    <col min="2" max="2" width="26.5703125" customWidth="1"/>
    <col min="3" max="3" width="6.140625" customWidth="1"/>
    <col min="4" max="4" width="18.140625" customWidth="1"/>
    <col min="5" max="5" width="10.28515625" bestFit="1" customWidth="1"/>
    <col min="7" max="7" width="13.28515625" customWidth="1"/>
    <col min="9" max="9" width="13.42578125" customWidth="1"/>
    <col min="10" max="10" width="10.28515625" bestFit="1" customWidth="1"/>
  </cols>
  <sheetData>
    <row r="1" spans="1:15" x14ac:dyDescent="0.25">
      <c r="A1" s="1" t="s">
        <v>57</v>
      </c>
    </row>
    <row r="2" spans="1:15" ht="15.75" thickBot="1" x14ac:dyDescent="0.3"/>
    <row r="3" spans="1:15" ht="15.75" thickBot="1" x14ac:dyDescent="0.3">
      <c r="B3" s="27" t="s">
        <v>1</v>
      </c>
      <c r="C3" s="28"/>
      <c r="D3" s="28"/>
      <c r="E3" s="29"/>
    </row>
    <row r="4" spans="1:15" ht="9.75" customHeight="1" thickBot="1" x14ac:dyDescent="0.3">
      <c r="B4" s="2"/>
      <c r="C4" s="3"/>
      <c r="D4" s="3"/>
      <c r="E4" s="4"/>
    </row>
    <row r="5" spans="1:15" ht="15.75" thickBot="1" x14ac:dyDescent="0.3">
      <c r="B5" s="5" t="s">
        <v>51</v>
      </c>
      <c r="C5" s="6" t="s">
        <v>3</v>
      </c>
      <c r="D5" s="25">
        <v>120</v>
      </c>
      <c r="E5" s="7" t="s">
        <v>13</v>
      </c>
      <c r="G5" s="27" t="s">
        <v>16</v>
      </c>
      <c r="H5" s="28"/>
      <c r="I5" s="28"/>
      <c r="J5" s="29"/>
    </row>
    <row r="6" spans="1:15" ht="17.25" x14ac:dyDescent="0.25">
      <c r="B6" s="5" t="s">
        <v>4</v>
      </c>
      <c r="C6" s="6"/>
      <c r="D6" s="25" t="s">
        <v>17</v>
      </c>
      <c r="E6" s="7"/>
      <c r="G6" s="2" t="s">
        <v>17</v>
      </c>
      <c r="H6" s="3" t="s">
        <v>19</v>
      </c>
      <c r="I6" s="3">
        <v>0.1</v>
      </c>
      <c r="J6" s="4" t="s">
        <v>15</v>
      </c>
    </row>
    <row r="7" spans="1:15" ht="18" thickBot="1" x14ac:dyDescent="0.3">
      <c r="B7" s="5" t="s">
        <v>52</v>
      </c>
      <c r="C7" s="6" t="s">
        <v>11</v>
      </c>
      <c r="D7" s="25">
        <v>5</v>
      </c>
      <c r="E7" s="7" t="s">
        <v>13</v>
      </c>
      <c r="G7" s="8" t="s">
        <v>18</v>
      </c>
      <c r="H7" s="9" t="s">
        <v>19</v>
      </c>
      <c r="I7" s="9">
        <v>2.1</v>
      </c>
      <c r="J7" s="10" t="s">
        <v>15</v>
      </c>
      <c r="O7" s="19">
        <f>1/200</f>
        <v>5.0000000000000001E-3</v>
      </c>
    </row>
    <row r="8" spans="1:15" x14ac:dyDescent="0.25">
      <c r="B8" s="5" t="s">
        <v>53</v>
      </c>
      <c r="C8" s="6" t="s">
        <v>12</v>
      </c>
      <c r="D8" s="25">
        <v>20</v>
      </c>
      <c r="E8" s="7" t="s">
        <v>13</v>
      </c>
      <c r="O8" s="19">
        <f>1/250</f>
        <v>4.0000000000000001E-3</v>
      </c>
    </row>
    <row r="9" spans="1:15" x14ac:dyDescent="0.25">
      <c r="B9" s="5"/>
      <c r="C9" s="6"/>
      <c r="D9" s="6"/>
      <c r="E9" s="7"/>
      <c r="O9" s="19">
        <f>1/300</f>
        <v>3.3333333333333335E-3</v>
      </c>
    </row>
    <row r="10" spans="1:15" ht="18" thickBot="1" x14ac:dyDescent="0.3">
      <c r="B10" s="5" t="s">
        <v>7</v>
      </c>
      <c r="C10" s="6" t="s">
        <v>10</v>
      </c>
      <c r="D10" s="18">
        <f>(D8*D7^3)/12</f>
        <v>208.33333333333334</v>
      </c>
      <c r="E10" s="7" t="s">
        <v>14</v>
      </c>
    </row>
    <row r="11" spans="1:15" ht="18" thickBot="1" x14ac:dyDescent="0.3">
      <c r="B11" s="5" t="s">
        <v>8</v>
      </c>
      <c r="C11" s="6" t="s">
        <v>9</v>
      </c>
      <c r="D11" s="13">
        <f>VLOOKUP(D6,G6:I7,3,0)</f>
        <v>0.1</v>
      </c>
      <c r="E11" s="7" t="s">
        <v>15</v>
      </c>
      <c r="H11" s="11"/>
      <c r="I11" t="s">
        <v>20</v>
      </c>
    </row>
    <row r="12" spans="1:15" ht="8.25" customHeight="1" thickBot="1" x14ac:dyDescent="0.3">
      <c r="B12" s="8"/>
      <c r="C12" s="9"/>
      <c r="D12" s="9"/>
      <c r="E12" s="10"/>
    </row>
    <row r="13" spans="1:15" ht="15.75" thickBot="1" x14ac:dyDescent="0.3">
      <c r="H13" s="12"/>
      <c r="I13" t="s">
        <v>21</v>
      </c>
    </row>
    <row r="14" spans="1:15" ht="15.75" thickBot="1" x14ac:dyDescent="0.3">
      <c r="B14" s="27" t="s">
        <v>54</v>
      </c>
      <c r="C14" s="28"/>
      <c r="D14" s="28"/>
      <c r="E14" s="29"/>
    </row>
    <row r="15" spans="1:15" ht="7.5" customHeight="1" x14ac:dyDescent="0.25">
      <c r="B15" s="5"/>
      <c r="C15" s="6"/>
      <c r="D15" s="6"/>
      <c r="E15" s="7"/>
    </row>
    <row r="16" spans="1:15" ht="18.75" thickBot="1" x14ac:dyDescent="0.4">
      <c r="B16" s="8" t="s">
        <v>55</v>
      </c>
      <c r="C16" s="9" t="s">
        <v>56</v>
      </c>
      <c r="D16" s="26">
        <f>PI()*PI()*D10*D11*1000000/(D5*D5)</f>
        <v>14278.941552501967</v>
      </c>
      <c r="E16" s="10" t="s">
        <v>41</v>
      </c>
    </row>
  </sheetData>
  <mergeCells count="3">
    <mergeCell ref="B14:E14"/>
    <mergeCell ref="B3:E3"/>
    <mergeCell ref="G5:J5"/>
  </mergeCells>
  <dataValidations count="1">
    <dataValidation type="list" allowBlank="1" showInputMessage="1" showErrorMessage="1" sqref="D6">
      <formula1>$G$6:$G$7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A2" sqref="A2:I10"/>
    </sheetView>
  </sheetViews>
  <sheetFormatPr defaultRowHeight="15" x14ac:dyDescent="0.25"/>
  <cols>
    <col min="1" max="1" width="18.42578125" bestFit="1" customWidth="1"/>
  </cols>
  <sheetData>
    <row r="1" spans="1:12" ht="25.5" customHeight="1" x14ac:dyDescent="0.25">
      <c r="A1" s="41" t="s">
        <v>69</v>
      </c>
      <c r="B1" s="41"/>
      <c r="C1" s="41"/>
      <c r="D1" s="41"/>
      <c r="E1" s="41"/>
      <c r="F1" s="41"/>
      <c r="G1" s="41"/>
      <c r="H1" s="41"/>
      <c r="I1" s="41"/>
    </row>
    <row r="2" spans="1:12" x14ac:dyDescent="0.25">
      <c r="A2" s="35" t="s">
        <v>63</v>
      </c>
      <c r="B2" s="32" t="s">
        <v>60</v>
      </c>
      <c r="C2" s="33"/>
      <c r="D2" s="33"/>
      <c r="E2" s="34"/>
      <c r="F2" s="32" t="s">
        <v>61</v>
      </c>
      <c r="G2" s="33"/>
      <c r="H2" s="33"/>
      <c r="I2" s="34"/>
    </row>
    <row r="3" spans="1:12" x14ac:dyDescent="0.25">
      <c r="A3" s="36"/>
      <c r="B3" s="32" t="s">
        <v>58</v>
      </c>
      <c r="C3" s="34"/>
      <c r="D3" s="32" t="s">
        <v>59</v>
      </c>
      <c r="E3" s="34"/>
      <c r="F3" s="32" t="s">
        <v>58</v>
      </c>
      <c r="G3" s="34"/>
      <c r="H3" s="32" t="s">
        <v>59</v>
      </c>
      <c r="I3" s="34"/>
    </row>
    <row r="4" spans="1:12" x14ac:dyDescent="0.25">
      <c r="A4" s="37"/>
      <c r="B4" s="31" t="s">
        <v>40</v>
      </c>
      <c r="C4" s="31" t="s">
        <v>67</v>
      </c>
      <c r="D4" s="31" t="s">
        <v>40</v>
      </c>
      <c r="E4" s="31" t="s">
        <v>67</v>
      </c>
      <c r="F4" s="31" t="s">
        <v>40</v>
      </c>
      <c r="G4" s="31" t="s">
        <v>67</v>
      </c>
      <c r="H4" s="31" t="s">
        <v>40</v>
      </c>
      <c r="I4" s="31" t="s">
        <v>67</v>
      </c>
      <c r="K4" t="s">
        <v>70</v>
      </c>
      <c r="L4">
        <v>8</v>
      </c>
    </row>
    <row r="5" spans="1:12" x14ac:dyDescent="0.25">
      <c r="A5" s="38" t="s">
        <v>62</v>
      </c>
      <c r="B5" s="40">
        <v>22.619499999999999</v>
      </c>
      <c r="C5" s="40">
        <v>20.750499999999999</v>
      </c>
      <c r="D5" s="40">
        <v>22.255500000000001</v>
      </c>
      <c r="E5" s="40">
        <v>20.415800000000001</v>
      </c>
      <c r="F5" s="40">
        <v>23.874099999999999</v>
      </c>
      <c r="G5" s="40" t="s">
        <v>68</v>
      </c>
      <c r="H5" s="40">
        <v>23.489100000000001</v>
      </c>
      <c r="I5" s="40" t="s">
        <v>68</v>
      </c>
      <c r="K5" t="s">
        <v>71</v>
      </c>
      <c r="L5">
        <v>3</v>
      </c>
    </row>
    <row r="6" spans="1:12" x14ac:dyDescent="0.25">
      <c r="A6" s="31" t="s">
        <v>64</v>
      </c>
      <c r="B6" s="39">
        <f>B5*$L$4</f>
        <v>180.95599999999999</v>
      </c>
      <c r="C6" s="39">
        <f>C5*$L$4</f>
        <v>166.00399999999999</v>
      </c>
      <c r="D6" s="39">
        <f>D5*$L$4</f>
        <v>178.04400000000001</v>
      </c>
      <c r="E6" s="39">
        <f>E5*$L$4</f>
        <v>163.32640000000001</v>
      </c>
      <c r="F6" s="39">
        <f>F5*$L$4</f>
        <v>190.99279999999999</v>
      </c>
      <c r="G6" s="39" t="s">
        <v>68</v>
      </c>
      <c r="H6" s="39">
        <f>H5*$L$4</f>
        <v>187.9128</v>
      </c>
      <c r="I6" s="39" t="s">
        <v>68</v>
      </c>
      <c r="K6" t="s">
        <v>72</v>
      </c>
      <c r="L6">
        <v>4</v>
      </c>
    </row>
    <row r="7" spans="1:12" x14ac:dyDescent="0.25">
      <c r="A7" s="31" t="s">
        <v>62</v>
      </c>
      <c r="B7" s="40">
        <v>22.677900000000001</v>
      </c>
      <c r="C7" s="40">
        <v>19.723299999999998</v>
      </c>
      <c r="D7" s="40">
        <v>21.2941</v>
      </c>
      <c r="E7" s="40">
        <v>19.3718</v>
      </c>
      <c r="F7" s="40">
        <v>22.977900000000002</v>
      </c>
      <c r="G7" s="40" t="s">
        <v>68</v>
      </c>
      <c r="H7" s="40">
        <v>22.581399999999999</v>
      </c>
      <c r="I7" s="40" t="s">
        <v>68</v>
      </c>
    </row>
    <row r="8" spans="1:12" x14ac:dyDescent="0.25">
      <c r="A8" s="31" t="s">
        <v>65</v>
      </c>
      <c r="B8" s="39">
        <f>2*$L$4*B7</f>
        <v>362.84640000000002</v>
      </c>
      <c r="C8" s="39">
        <f t="shared" ref="C8:H8" si="0">2*$L$4*C7</f>
        <v>315.57279999999997</v>
      </c>
      <c r="D8" s="39">
        <f t="shared" si="0"/>
        <v>340.7056</v>
      </c>
      <c r="E8" s="39">
        <f t="shared" si="0"/>
        <v>309.94880000000001</v>
      </c>
      <c r="F8" s="39">
        <f t="shared" si="0"/>
        <v>367.64640000000003</v>
      </c>
      <c r="G8" s="39" t="s">
        <v>68</v>
      </c>
      <c r="H8" s="39">
        <f t="shared" si="0"/>
        <v>361.30239999999998</v>
      </c>
      <c r="I8" s="39" t="s">
        <v>68</v>
      </c>
    </row>
    <row r="9" spans="1:12" x14ac:dyDescent="0.25">
      <c r="A9" s="31" t="s">
        <v>62</v>
      </c>
      <c r="B9" s="40">
        <v>24.246500000000001</v>
      </c>
      <c r="C9" s="40">
        <v>22.0017</v>
      </c>
      <c r="D9" s="40">
        <v>23.805800000000001</v>
      </c>
      <c r="E9" s="40">
        <v>21.6036</v>
      </c>
      <c r="F9" s="40">
        <v>25.770299999999999</v>
      </c>
      <c r="G9" s="40" t="s">
        <v>68</v>
      </c>
      <c r="H9" s="40">
        <v>25.3</v>
      </c>
      <c r="I9" s="40" t="s">
        <v>68</v>
      </c>
    </row>
    <row r="10" spans="1:12" x14ac:dyDescent="0.25">
      <c r="A10" s="31" t="s">
        <v>66</v>
      </c>
      <c r="B10" s="39">
        <f>$L$5*B9+2*($L$4-$L$5)*$L$6</f>
        <v>112.73950000000001</v>
      </c>
      <c r="C10" s="39">
        <f t="shared" ref="C10:H10" si="1">$L$5*C9+2*($L$4-$L$5)*$L$6</f>
        <v>106.0051</v>
      </c>
      <c r="D10" s="39">
        <f t="shared" si="1"/>
        <v>111.4174</v>
      </c>
      <c r="E10" s="39">
        <f t="shared" si="1"/>
        <v>104.8108</v>
      </c>
      <c r="F10" s="39">
        <f t="shared" si="1"/>
        <v>117.3109</v>
      </c>
      <c r="G10" s="39" t="s">
        <v>68</v>
      </c>
      <c r="H10" s="39">
        <f>$L$5*H9+2*($L$4-$L$5)*$L$6</f>
        <v>115.9</v>
      </c>
      <c r="I10" s="39" t="s">
        <v>68</v>
      </c>
    </row>
  </sheetData>
  <mergeCells count="8">
    <mergeCell ref="A1:I1"/>
    <mergeCell ref="A2:A4"/>
    <mergeCell ref="B2:E2"/>
    <mergeCell ref="F2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прямоугольная балка</vt:lpstr>
      <vt:lpstr>составная балка</vt:lpstr>
      <vt:lpstr>Двутавровая балка</vt:lpstr>
      <vt:lpstr>Потеря устойчивости</vt:lpstr>
      <vt:lpstr>Таблица результатов для отчета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Андрей</cp:lastModifiedBy>
  <dcterms:created xsi:type="dcterms:W3CDTF">2018-12-28T09:57:32Z</dcterms:created>
  <dcterms:modified xsi:type="dcterms:W3CDTF">2019-01-04T13:40:07Z</dcterms:modified>
</cp:coreProperties>
</file>