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ILL\Desktop\Практическая работа №2-20171117\"/>
    </mc:Choice>
  </mc:AlternateContent>
  <bookViews>
    <workbookView xWindow="0" yWindow="0" windowWidth="20490" windowHeight="7530" xr2:uid="{00000000-000D-0000-FFFF-FFFF00000000}"/>
  </bookViews>
  <sheets>
    <sheet name="Данные о квартирах" sheetId="1" r:id="rId1"/>
  </sheets>
  <calcPr calcId="171027"/>
</workbook>
</file>

<file path=xl/calcChain.xml><?xml version="1.0" encoding="utf-8"?>
<calcChain xmlns="http://schemas.openxmlformats.org/spreadsheetml/2006/main">
  <c r="G17" i="1" l="1"/>
  <c r="J17" i="1"/>
  <c r="B26" i="1"/>
  <c r="B25" i="1"/>
  <c r="B24" i="1"/>
  <c r="B23" i="1"/>
  <c r="B22" i="1"/>
  <c r="B21" i="1"/>
  <c r="F18" i="1"/>
  <c r="H8" i="1"/>
  <c r="I8" i="1" s="1"/>
  <c r="H9" i="1"/>
  <c r="I9" i="1" s="1"/>
  <c r="H5" i="1"/>
  <c r="I5" i="1" s="1"/>
  <c r="H6" i="1"/>
  <c r="I6" i="1" s="1"/>
  <c r="H10" i="1"/>
  <c r="I10" i="1" s="1"/>
  <c r="H11" i="1"/>
  <c r="I11" i="1" s="1"/>
  <c r="H7" i="1"/>
  <c r="I7" i="1" s="1"/>
  <c r="H12" i="1"/>
  <c r="I12" i="1" s="1"/>
  <c r="H14" i="1"/>
  <c r="I14" i="1" s="1"/>
  <c r="H13" i="1"/>
  <c r="I13" i="1" s="1"/>
  <c r="H15" i="1"/>
  <c r="I15" i="1" s="1"/>
  <c r="H16" i="1"/>
  <c r="I16" i="1" s="1"/>
  <c r="H4" i="1"/>
  <c r="I4" i="1" s="1"/>
  <c r="K23" i="1" l="1"/>
  <c r="K24" i="1"/>
  <c r="K19" i="1"/>
  <c r="B20" i="1"/>
  <c r="K22" i="1"/>
  <c r="I18" i="1"/>
  <c r="K21" i="1"/>
  <c r="K20" i="1"/>
</calcChain>
</file>

<file path=xl/sharedStrings.xml><?xml version="1.0" encoding="utf-8"?>
<sst xmlns="http://schemas.openxmlformats.org/spreadsheetml/2006/main" count="44" uniqueCount="31">
  <si>
    <t>Число комнат</t>
  </si>
  <si>
    <t>Общая площадь</t>
  </si>
  <si>
    <t>Номер дома</t>
  </si>
  <si>
    <t>Номер квартиры</t>
  </si>
  <si>
    <t xml:space="preserve">Жилая площадь </t>
  </si>
  <si>
    <t>Нежилая площадь</t>
  </si>
  <si>
    <t>Этаж</t>
  </si>
  <si>
    <t>Стоимость квартиры</t>
  </si>
  <si>
    <t>Стоимость кв.м. жилой площади</t>
  </si>
  <si>
    <t>Стоимость кв.м. нежилой площади</t>
  </si>
  <si>
    <t>Категория</t>
  </si>
  <si>
    <t>Эконом</t>
  </si>
  <si>
    <t>Комфорт</t>
  </si>
  <si>
    <t>Продана</t>
  </si>
  <si>
    <t>Да</t>
  </si>
  <si>
    <t>Средняя стоимость квартиры</t>
  </si>
  <si>
    <t>Число квартир</t>
  </si>
  <si>
    <t>Продано квартир</t>
  </si>
  <si>
    <t>Не продано квартир</t>
  </si>
  <si>
    <t>Кол-во 1-комн.</t>
  </si>
  <si>
    <t>Кол-во 2-комн.</t>
  </si>
  <si>
    <t>Кол-во 3-комн.</t>
  </si>
  <si>
    <t>Макс. стоимость</t>
  </si>
  <si>
    <t>Мин. стоимость</t>
  </si>
  <si>
    <t>Вторая по дороговизне</t>
  </si>
  <si>
    <t>Вторая по дешевизне</t>
  </si>
  <si>
    <t>Общая стоимость кв. Комфорт</t>
  </si>
  <si>
    <t>Общая стоимость кв. Эконом</t>
  </si>
  <si>
    <t>Количество проданных кв. Комфорт</t>
  </si>
  <si>
    <t>Стоимость проданных кв. Комфорт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</si>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</sst>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vertical="center"/>
    </xf>
    <xf numFmtId="4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2" fontId="0" fillId="0" borderId="8" xfId="0" applyNumberFormat="1" applyBorder="1"/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25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780FD8-B074-4910-B798-D9D6C789897B}" name="Таблица3" displayName="Таблица3" ref="A3:J17" totalsRowCount="1" headerRowDxfId="11" headerRowBorderDxfId="23" tableBorderDxfId="24" totalsRowBorderDxfId="22">
  <autoFilter ref="A3:J16" xr:uid="{8C277D4F-D747-4804-AC60-40A5D2B616A8}">
    <filterColumn colId="0">
      <filters>
        <filter val="1"/>
      </filters>
    </filterColumn>
    <filterColumn colId="5">
      <customFilters>
        <customFilter operator="greaterThan" val="50"/>
      </customFilters>
    </filterColumn>
  </autoFilter>
  <sortState ref="A4:J16">
    <sortCondition ref="E3:E16"/>
  </sortState>
  <tableColumns count="10">
    <tableColumn id="1" xr3:uid="{91E43A73-2D02-4A00-8BDF-CA2CDCE10743}" name="Номер дома" totalsRowLabel="Итог" dataDxfId="21" totalsRowDxfId="9"/>
    <tableColumn id="2" xr3:uid="{181F08D7-829A-45DB-BB6E-0F02286514A7}" name="Номер квартиры" dataDxfId="20" totalsRowDxfId="8"/>
    <tableColumn id="3" xr3:uid="{7024ECF8-987B-410F-B3E5-FCB30682302F}" name="Этаж" dataDxfId="19" totalsRowDxfId="7"/>
    <tableColumn id="4" xr3:uid="{E0987057-C79C-4EDC-96E4-BED27AB66253}" name="Категория" dataDxfId="18" totalsRowDxfId="6"/>
    <tableColumn id="5" xr3:uid="{146AA235-43DA-4874-A86B-A6FCCF8BE2C1}" name="Число комнат" dataDxfId="17" totalsRowDxfId="5"/>
    <tableColumn id="6" xr3:uid="{64253BB1-71E6-4209-9A33-1B1A8373ADCB}" name="Общая площадь" dataDxfId="16" totalsRowDxfId="4"/>
    <tableColumn id="7" xr3:uid="{AEAAB18B-FAC7-474F-9CA6-561DD448187F}" name="Жилая площадь " totalsRowFunction="average" dataDxfId="15" totalsRowDxfId="0"/>
    <tableColumn id="8" xr3:uid="{88368549-3432-4292-ACB8-F0C8EFDF0569}" name="Нежилая площадь" dataDxfId="14" totalsRowDxfId="3">
      <calculatedColumnFormula>F4-G4</calculatedColumnFormula>
    </tableColumn>
    <tableColumn id="9" xr3:uid="{94174786-921D-4F50-BD35-E6AFB7CE8381}" name="Стоимость квартиры" dataDxfId="13" totalsRowDxfId="2">
      <calculatedColumnFormula>G4*$B$1+H4*$B$2</calculatedColumnFormula>
    </tableColumn>
    <tableColumn id="10" xr3:uid="{A8812E76-7A70-4148-B249-55962969C785}" name="Продана" totalsRowFunction="count" dataDxfId="12" totalsRowDxfId="1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80" zoomScaleNormal="80" workbookViewId="0">
      <selection activeCell="E20" sqref="E20"/>
    </sheetView>
  </sheetViews>
  <sheetFormatPr defaultRowHeight="15" x14ac:dyDescent="0.25"/>
  <cols>
    <col min="1" max="1" width="21.85546875" customWidth="1"/>
    <col min="2" max="2" width="19.140625" customWidth="1"/>
    <col min="3" max="3" width="7.85546875" customWidth="1"/>
    <col min="4" max="4" width="12.7109375" customWidth="1"/>
    <col min="5" max="5" width="16.28515625" customWidth="1"/>
    <col min="6" max="6" width="18.28515625" customWidth="1"/>
    <col min="7" max="7" width="18.7109375" customWidth="1"/>
    <col min="8" max="8" width="20.5703125" customWidth="1"/>
    <col min="9" max="9" width="22.7109375" customWidth="1"/>
    <col min="10" max="10" width="27" customWidth="1"/>
    <col min="11" max="11" width="11" customWidth="1"/>
  </cols>
  <sheetData>
    <row r="1" spans="1:10" ht="45.75" customHeight="1" x14ac:dyDescent="0.25">
      <c r="A1" s="1" t="s">
        <v>8</v>
      </c>
      <c r="B1" s="5">
        <v>35.9</v>
      </c>
    </row>
    <row r="2" spans="1:10" ht="47.25" customHeight="1" x14ac:dyDescent="0.25">
      <c r="A2" s="1" t="s">
        <v>9</v>
      </c>
      <c r="B2" s="5">
        <v>28.2</v>
      </c>
    </row>
    <row r="3" spans="1:10" ht="42" customHeight="1" x14ac:dyDescent="0.25">
      <c r="A3" s="12" t="s">
        <v>2</v>
      </c>
      <c r="B3" s="13" t="s">
        <v>3</v>
      </c>
      <c r="C3" s="13" t="s">
        <v>6</v>
      </c>
      <c r="D3" s="13" t="s">
        <v>10</v>
      </c>
      <c r="E3" s="13" t="s">
        <v>0</v>
      </c>
      <c r="F3" s="13" t="s">
        <v>1</v>
      </c>
      <c r="G3" s="13" t="s">
        <v>4</v>
      </c>
      <c r="H3" s="13" t="s">
        <v>5</v>
      </c>
      <c r="I3" s="13" t="s">
        <v>7</v>
      </c>
      <c r="J3" s="14" t="s">
        <v>13</v>
      </c>
    </row>
    <row r="4" spans="1:10" hidden="1" x14ac:dyDescent="0.25">
      <c r="A4" s="10">
        <v>1</v>
      </c>
      <c r="B4" s="3">
        <v>1</v>
      </c>
      <c r="C4" s="3">
        <v>1</v>
      </c>
      <c r="D4" s="2" t="s">
        <v>11</v>
      </c>
      <c r="E4" s="3">
        <v>1</v>
      </c>
      <c r="F4" s="4">
        <v>24.2</v>
      </c>
      <c r="G4" s="4">
        <v>14</v>
      </c>
      <c r="H4" s="4">
        <f>F4-G4</f>
        <v>10.199999999999999</v>
      </c>
      <c r="I4" s="7">
        <f>G4*$B$1+H4*$B$2</f>
        <v>790.24</v>
      </c>
      <c r="J4" s="11" t="s">
        <v>14</v>
      </c>
    </row>
    <row r="5" spans="1:10" hidden="1" x14ac:dyDescent="0.25">
      <c r="A5" s="10">
        <v>1</v>
      </c>
      <c r="B5" s="3">
        <v>4</v>
      </c>
      <c r="C5" s="3">
        <v>1</v>
      </c>
      <c r="D5" s="2" t="s">
        <v>11</v>
      </c>
      <c r="E5" s="3">
        <v>2</v>
      </c>
      <c r="F5" s="4">
        <v>38.4</v>
      </c>
      <c r="G5" s="4">
        <v>26.5</v>
      </c>
      <c r="H5" s="4">
        <f>F5-G5</f>
        <v>11.899999999999999</v>
      </c>
      <c r="I5" s="7">
        <f>G5*$B$1+H5*$B$2</f>
        <v>1286.9299999999998</v>
      </c>
      <c r="J5" s="11"/>
    </row>
    <row r="6" spans="1:10" hidden="1" x14ac:dyDescent="0.25">
      <c r="A6" s="10">
        <v>1</v>
      </c>
      <c r="B6" s="3">
        <v>5</v>
      </c>
      <c r="C6" s="3">
        <v>2</v>
      </c>
      <c r="D6" s="2" t="s">
        <v>11</v>
      </c>
      <c r="E6" s="3">
        <v>2</v>
      </c>
      <c r="F6" s="4">
        <v>37.200000000000003</v>
      </c>
      <c r="G6" s="4">
        <v>25.7</v>
      </c>
      <c r="H6" s="4">
        <f>F6-G6</f>
        <v>11.500000000000004</v>
      </c>
      <c r="I6" s="7">
        <f>G6*$B$1+H6*$B$2</f>
        <v>1246.9299999999998</v>
      </c>
      <c r="J6" s="11" t="s">
        <v>14</v>
      </c>
    </row>
    <row r="7" spans="1:10" hidden="1" x14ac:dyDescent="0.25">
      <c r="A7" s="10">
        <v>1</v>
      </c>
      <c r="B7" s="3">
        <v>8</v>
      </c>
      <c r="C7" s="3">
        <v>3</v>
      </c>
      <c r="D7" s="2" t="s">
        <v>11</v>
      </c>
      <c r="E7" s="3">
        <v>2</v>
      </c>
      <c r="F7" s="4">
        <v>38.1</v>
      </c>
      <c r="G7" s="4">
        <v>27.1</v>
      </c>
      <c r="H7" s="4">
        <f>F7-G7</f>
        <v>11</v>
      </c>
      <c r="I7" s="7">
        <f>G7*$B$1+H7*$B$2</f>
        <v>1283.0899999999999</v>
      </c>
      <c r="J7" s="11"/>
    </row>
    <row r="8" spans="1:10" x14ac:dyDescent="0.25">
      <c r="A8" s="10">
        <v>1</v>
      </c>
      <c r="B8" s="3">
        <v>2</v>
      </c>
      <c r="C8" s="3">
        <v>1</v>
      </c>
      <c r="D8" s="2" t="s">
        <v>12</v>
      </c>
      <c r="E8" s="3">
        <v>3</v>
      </c>
      <c r="F8" s="4">
        <v>64.599999999999994</v>
      </c>
      <c r="G8" s="4">
        <v>38.4</v>
      </c>
      <c r="H8" s="4">
        <f>F8-G8</f>
        <v>26.199999999999996</v>
      </c>
      <c r="I8" s="7">
        <f>G8*$B$1+H8*$B$2</f>
        <v>2117.3999999999996</v>
      </c>
      <c r="J8" s="11"/>
    </row>
    <row r="9" spans="1:10" x14ac:dyDescent="0.25">
      <c r="A9" s="10">
        <v>1</v>
      </c>
      <c r="B9" s="3">
        <v>3</v>
      </c>
      <c r="C9" s="3">
        <v>1</v>
      </c>
      <c r="D9" s="2" t="s">
        <v>11</v>
      </c>
      <c r="E9" s="3">
        <v>3</v>
      </c>
      <c r="F9" s="4">
        <v>62.9</v>
      </c>
      <c r="G9" s="4">
        <v>37.9</v>
      </c>
      <c r="H9" s="4">
        <f>F9-G9</f>
        <v>25</v>
      </c>
      <c r="I9" s="7">
        <f>G9*$B$1+H9*$B$2</f>
        <v>2065.6099999999997</v>
      </c>
      <c r="J9" s="11"/>
    </row>
    <row r="10" spans="1:10" x14ac:dyDescent="0.25">
      <c r="A10" s="10">
        <v>1</v>
      </c>
      <c r="B10" s="3">
        <v>6</v>
      </c>
      <c r="C10" s="3">
        <v>2</v>
      </c>
      <c r="D10" s="2" t="s">
        <v>11</v>
      </c>
      <c r="E10" s="3">
        <v>3</v>
      </c>
      <c r="F10" s="4">
        <v>78.2</v>
      </c>
      <c r="G10" s="4">
        <v>44.1</v>
      </c>
      <c r="H10" s="4">
        <f>F10-G10</f>
        <v>34.1</v>
      </c>
      <c r="I10" s="7">
        <f>G10*$B$1+H10*$B$2</f>
        <v>2544.81</v>
      </c>
      <c r="J10" s="11"/>
    </row>
    <row r="11" spans="1:10" x14ac:dyDescent="0.25">
      <c r="A11" s="10">
        <v>1</v>
      </c>
      <c r="B11" s="3">
        <v>7</v>
      </c>
      <c r="C11" s="3">
        <v>3</v>
      </c>
      <c r="D11" s="2" t="s">
        <v>11</v>
      </c>
      <c r="E11" s="3">
        <v>3</v>
      </c>
      <c r="F11" s="4">
        <v>67.3</v>
      </c>
      <c r="G11" s="4">
        <v>38.4</v>
      </c>
      <c r="H11" s="4">
        <f>F11-G11</f>
        <v>28.9</v>
      </c>
      <c r="I11" s="7">
        <f>G11*$B$1+H11*$B$2</f>
        <v>2193.54</v>
      </c>
      <c r="J11" s="11"/>
    </row>
    <row r="12" spans="1:10" hidden="1" x14ac:dyDescent="0.25">
      <c r="A12" s="10">
        <v>2</v>
      </c>
      <c r="B12" s="3">
        <v>1</v>
      </c>
      <c r="C12" s="3">
        <v>1</v>
      </c>
      <c r="D12" s="2" t="s">
        <v>11</v>
      </c>
      <c r="E12" s="3">
        <v>3</v>
      </c>
      <c r="F12" s="4">
        <v>70</v>
      </c>
      <c r="G12" s="4">
        <v>40.799999999999997</v>
      </c>
      <c r="H12" s="4">
        <f>F12-G12</f>
        <v>29.200000000000003</v>
      </c>
      <c r="I12" s="7">
        <f>G12*$B$1+H12*$B$2</f>
        <v>2288.16</v>
      </c>
      <c r="J12" s="11"/>
    </row>
    <row r="13" spans="1:10" hidden="1" x14ac:dyDescent="0.25">
      <c r="A13" s="10">
        <v>2</v>
      </c>
      <c r="B13" s="3">
        <v>3</v>
      </c>
      <c r="C13" s="3">
        <v>2</v>
      </c>
      <c r="D13" s="2" t="s">
        <v>11</v>
      </c>
      <c r="E13" s="3">
        <v>3</v>
      </c>
      <c r="F13" s="4">
        <v>69.2</v>
      </c>
      <c r="G13" s="4">
        <v>37.200000000000003</v>
      </c>
      <c r="H13" s="4">
        <f>F13-G13</f>
        <v>32</v>
      </c>
      <c r="I13" s="7">
        <f>G13*$B$1+H13*$B$2</f>
        <v>2237.88</v>
      </c>
      <c r="J13" s="11"/>
    </row>
    <row r="14" spans="1:10" hidden="1" x14ac:dyDescent="0.25">
      <c r="A14" s="10">
        <v>2</v>
      </c>
      <c r="B14" s="3">
        <v>2</v>
      </c>
      <c r="C14" s="3">
        <v>1</v>
      </c>
      <c r="D14" s="2" t="s">
        <v>11</v>
      </c>
      <c r="E14" s="3">
        <v>4</v>
      </c>
      <c r="F14" s="4">
        <v>75.900000000000006</v>
      </c>
      <c r="G14" s="4">
        <v>50.2</v>
      </c>
      <c r="H14" s="4">
        <f>F14-G14</f>
        <v>25.700000000000003</v>
      </c>
      <c r="I14" s="7">
        <f>G14*$B$1+H14*$B$2</f>
        <v>2526.92</v>
      </c>
      <c r="J14" s="11"/>
    </row>
    <row r="15" spans="1:10" hidden="1" x14ac:dyDescent="0.25">
      <c r="A15" s="10">
        <v>2</v>
      </c>
      <c r="B15" s="3">
        <v>4</v>
      </c>
      <c r="C15" s="3">
        <v>2</v>
      </c>
      <c r="D15" s="2" t="s">
        <v>12</v>
      </c>
      <c r="E15" s="3">
        <v>4</v>
      </c>
      <c r="F15" s="4">
        <v>85.3</v>
      </c>
      <c r="G15" s="4">
        <v>55.6</v>
      </c>
      <c r="H15" s="4">
        <f>F15-G15</f>
        <v>29.699999999999996</v>
      </c>
      <c r="I15" s="7">
        <f>G15*$B$1+H15*$B$2</f>
        <v>2833.58</v>
      </c>
      <c r="J15" s="11"/>
    </row>
    <row r="16" spans="1:10" hidden="1" x14ac:dyDescent="0.25">
      <c r="A16" s="15">
        <v>3</v>
      </c>
      <c r="B16" s="16">
        <v>1</v>
      </c>
      <c r="C16" s="16">
        <v>1</v>
      </c>
      <c r="D16" s="17" t="s">
        <v>12</v>
      </c>
      <c r="E16" s="16">
        <v>4</v>
      </c>
      <c r="F16" s="18">
        <v>100.8</v>
      </c>
      <c r="G16" s="18">
        <v>60.3</v>
      </c>
      <c r="H16" s="18">
        <f>F16-G16</f>
        <v>40.5</v>
      </c>
      <c r="I16" s="19">
        <f>G16*$B$1+H16*$B$2</f>
        <v>3306.87</v>
      </c>
      <c r="J16" s="20" t="s">
        <v>14</v>
      </c>
    </row>
    <row r="17" spans="1:12" x14ac:dyDescent="0.25">
      <c r="A17" s="15" t="s">
        <v>30</v>
      </c>
      <c r="B17" s="16"/>
      <c r="C17" s="16"/>
      <c r="D17" s="17"/>
      <c r="E17" s="16"/>
      <c r="F17" s="17"/>
      <c r="G17" s="18">
        <f>SUBTOTAL(101,Таблица3[[Жилая площадь ]])</f>
        <v>39.700000000000003</v>
      </c>
      <c r="H17" s="17"/>
      <c r="I17" s="17"/>
      <c r="J17" s="20">
        <f>SUBTOTAL(103,Таблица3[Продана])</f>
        <v>0</v>
      </c>
    </row>
    <row r="18" spans="1:12" x14ac:dyDescent="0.25">
      <c r="F18" s="8">
        <f>SUM(F4:F16)</f>
        <v>812.09999999999991</v>
      </c>
      <c r="I18" s="9">
        <f>SUM(I4:I16)</f>
        <v>26721.960000000003</v>
      </c>
    </row>
    <row r="19" spans="1:12" x14ac:dyDescent="0.25">
      <c r="K19" s="9">
        <f>MAX(I4:I16)</f>
        <v>3306.87</v>
      </c>
    </row>
    <row r="20" spans="1:12" ht="30" x14ac:dyDescent="0.25">
      <c r="A20" s="1" t="s">
        <v>15</v>
      </c>
      <c r="B20" s="9">
        <f>AVERAGE(I4:I16)</f>
        <v>2055.5353846153848</v>
      </c>
      <c r="J20" s="5" t="s">
        <v>22</v>
      </c>
      <c r="K20" s="9">
        <f>MIN(I4:I16)</f>
        <v>790.24</v>
      </c>
    </row>
    <row r="21" spans="1:12" ht="19.5" customHeight="1" x14ac:dyDescent="0.25">
      <c r="A21" t="s">
        <v>16</v>
      </c>
      <c r="B21">
        <f>COUNT(B4:B16)</f>
        <v>13</v>
      </c>
      <c r="J21" t="s">
        <v>23</v>
      </c>
      <c r="K21">
        <f>LARGE(I4:I16,2)</f>
        <v>2833.58</v>
      </c>
    </row>
    <row r="22" spans="1:12" x14ac:dyDescent="0.25">
      <c r="A22" s="1" t="s">
        <v>17</v>
      </c>
      <c r="B22">
        <f>COUNTA(J4:J16)</f>
        <v>3</v>
      </c>
      <c r="J22" s="1" t="s">
        <v>24</v>
      </c>
      <c r="K22">
        <f>SMALL(I4:I16,2)</f>
        <v>1246.9299999999998</v>
      </c>
    </row>
    <row r="23" spans="1:12" x14ac:dyDescent="0.25">
      <c r="A23" s="1" t="s">
        <v>18</v>
      </c>
      <c r="B23">
        <f>COUNTBLANK(J4:J16)</f>
        <v>10</v>
      </c>
      <c r="J23" s="1" t="s">
        <v>25</v>
      </c>
      <c r="K23">
        <f>SUMIFS(I4:I16,D4:D16,"Комфорт")</f>
        <v>8257.8499999999985</v>
      </c>
      <c r="L23" s="6"/>
    </row>
    <row r="24" spans="1:12" ht="30" x14ac:dyDescent="0.25">
      <c r="A24" s="1" t="s">
        <v>19</v>
      </c>
      <c r="B24">
        <f>COUNTIF(E4:E16,1)</f>
        <v>1</v>
      </c>
      <c r="J24" s="1" t="s">
        <v>26</v>
      </c>
      <c r="K24">
        <f>SUMIFS(I4:I16,D4:D16,"Эконом")</f>
        <v>18464.11</v>
      </c>
      <c r="L24" s="6"/>
    </row>
    <row r="25" spans="1:12" ht="34.5" customHeight="1" x14ac:dyDescent="0.25">
      <c r="A25" s="1" t="s">
        <v>20</v>
      </c>
      <c r="B25">
        <f>COUNTIF(E4:E16,2)</f>
        <v>3</v>
      </c>
      <c r="J25" s="1" t="s">
        <v>27</v>
      </c>
    </row>
    <row r="26" spans="1:12" ht="30" customHeight="1" x14ac:dyDescent="0.25">
      <c r="A26" s="1" t="s">
        <v>21</v>
      </c>
      <c r="B26">
        <f>COUNTIF(E4:E16,3)</f>
        <v>6</v>
      </c>
      <c r="J26" s="1" t="s">
        <v>28</v>
      </c>
    </row>
    <row r="27" spans="1:12" ht="30" x14ac:dyDescent="0.25">
      <c r="J27" s="1" t="s">
        <v>29</v>
      </c>
    </row>
  </sheetData>
  <conditionalFormatting sqref="E4:E16">
    <cfRule type="cellIs" dxfId="10" priority="1" operator="greaterThan">
      <formula>2</formula>
    </cfRule>
  </conditionalFormatting>
  <dataValidations count="2">
    <dataValidation type="whole" allowBlank="1" showInputMessage="1" showErrorMessage="1" error="Число должно быть в диапазоне от 1 до3!" prompt="В доме 3 этажа." sqref="C4:C16" xr:uid="{0D895103-1476-49CF-A59F-08C7A1333FC7}">
      <formula1>1</formula1>
      <formula2>3</formula2>
    </dataValidation>
    <dataValidation type="list" allowBlank="1" showInputMessage="1" showErrorMessage="1" sqref="D4:D16" xr:uid="{056BCBCF-E5AF-4ED5-8B4B-87F135E3FD2A}">
      <formula1>"Эконом, Комфорт"</formula1>
    </dataValidation>
  </dataValidations>
  <pageMargins left="0.7" right="0.7" top="0.75" bottom="0.75" header="0.3" footer="0.3"/>
  <pageSetup paperSize="9" orientation="portrait" horizontalDpi="300" verticalDpi="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 о квартирах</vt:lpstr>
    </vt:vector>
  </TitlesOfParts>
  <Company>___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KIRILL</cp:lastModifiedBy>
  <dcterms:created xsi:type="dcterms:W3CDTF">2010-07-27T18:00:16Z</dcterms:created>
  <dcterms:modified xsi:type="dcterms:W3CDTF">2017-11-18T18:20:12Z</dcterms:modified>
</cp:coreProperties>
</file>