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035" firstSheet="3" activeTab="4"/>
  </bookViews>
  <sheets>
    <sheet name="Расчет с шагом 0,25" sheetId="3" r:id="rId1"/>
    <sheet name="Изменение параметра Стр (дел.3)" sheetId="4" r:id="rId2"/>
    <sheet name="Изменение параметра Стр (умн.3)" sheetId="5" r:id="rId3"/>
    <sheet name="Оптимальная скорость(Стр)" sheetId="6" r:id="rId4"/>
    <sheet name="Изменение параметра Се(дел.3)" sheetId="7" r:id="rId5"/>
    <sheet name="Изменение Се (умн.3)" sheetId="8" r:id="rId6"/>
    <sheet name="Оптимальная скорость(Се)" sheetId="9" r:id="rId7"/>
  </sheets>
  <calcPr calcId="144525"/>
</workbook>
</file>

<file path=xl/sharedStrings.xml><?xml version="1.0" encoding="utf-8"?>
<sst xmlns="http://schemas.openxmlformats.org/spreadsheetml/2006/main" count="28">
  <si>
    <t>ω, м/с</t>
  </si>
  <si>
    <r>
      <rPr>
        <sz val="11"/>
        <color theme="1"/>
        <rFont val="Times New Roman"/>
        <charset val="204"/>
      </rPr>
      <t>d</t>
    </r>
    <r>
      <rPr>
        <sz val="8"/>
        <color theme="1"/>
        <rFont val="Times New Roman"/>
        <charset val="204"/>
      </rPr>
      <t>в</t>
    </r>
    <r>
      <rPr>
        <sz val="11"/>
        <color theme="1"/>
        <rFont val="Times New Roman"/>
        <charset val="204"/>
      </rPr>
      <t>, м</t>
    </r>
  </si>
  <si>
    <t>S, м</t>
  </si>
  <si>
    <r>
      <rPr>
        <sz val="11"/>
        <color theme="1"/>
        <rFont val="Times New Roman"/>
        <charset val="204"/>
      </rPr>
      <t>d</t>
    </r>
    <r>
      <rPr>
        <sz val="8"/>
        <color theme="1"/>
        <rFont val="Times New Roman"/>
        <charset val="204"/>
      </rPr>
      <t>н</t>
    </r>
    <r>
      <rPr>
        <sz val="11"/>
        <color theme="1"/>
        <rFont val="Times New Roman"/>
        <charset val="204"/>
      </rPr>
      <t>, м</t>
    </r>
  </si>
  <si>
    <t>М, т</t>
  </si>
  <si>
    <r>
      <rPr>
        <sz val="11"/>
        <color theme="1"/>
        <rFont val="Times New Roman"/>
        <charset val="204"/>
      </rPr>
      <t>К</t>
    </r>
    <r>
      <rPr>
        <sz val="8"/>
        <color theme="1"/>
        <rFont val="Times New Roman"/>
        <charset val="204"/>
      </rPr>
      <t>тр</t>
    </r>
    <r>
      <rPr>
        <sz val="11"/>
        <color theme="1"/>
        <rFont val="Times New Roman"/>
        <charset val="204"/>
      </rPr>
      <t>, руб</t>
    </r>
  </si>
  <si>
    <t>Δр, кПа</t>
  </si>
  <si>
    <t>N, кВт</t>
  </si>
  <si>
    <t>Е, кВт*ч</t>
  </si>
  <si>
    <t>U, руб</t>
  </si>
  <si>
    <t>Z, руб</t>
  </si>
  <si>
    <t>G, кг/с</t>
  </si>
  <si>
    <r>
      <rPr>
        <b/>
        <sz val="11"/>
        <color theme="1"/>
        <rFont val="Times New Roman"/>
        <charset val="204"/>
      </rPr>
      <t>η</t>
    </r>
    <r>
      <rPr>
        <b/>
        <sz val="6"/>
        <color theme="1"/>
        <rFont val="Times New Roman"/>
        <charset val="204"/>
      </rPr>
      <t>н</t>
    </r>
  </si>
  <si>
    <t>l, м</t>
  </si>
  <si>
    <r>
      <rPr>
        <b/>
        <sz val="11"/>
        <color theme="1"/>
        <rFont val="Times New Roman"/>
        <charset val="204"/>
      </rPr>
      <t>ξ</t>
    </r>
    <r>
      <rPr>
        <b/>
        <sz val="8"/>
        <color theme="1"/>
        <rFont val="Times New Roman"/>
        <charset val="204"/>
      </rPr>
      <t>м</t>
    </r>
  </si>
  <si>
    <r>
      <rPr>
        <b/>
        <sz val="11"/>
        <color theme="1"/>
        <rFont val="Times New Roman"/>
        <charset val="204"/>
      </rPr>
      <t>λ</t>
    </r>
    <r>
      <rPr>
        <b/>
        <sz val="8"/>
        <color theme="1"/>
        <rFont val="Times New Roman"/>
        <charset val="204"/>
      </rPr>
      <t>тр</t>
    </r>
  </si>
  <si>
    <r>
      <rPr>
        <b/>
        <sz val="11"/>
        <color theme="1"/>
        <rFont val="Times New Roman"/>
        <charset val="204"/>
      </rPr>
      <t>С</t>
    </r>
    <r>
      <rPr>
        <b/>
        <sz val="6"/>
        <color theme="1"/>
        <rFont val="Times New Roman"/>
        <charset val="204"/>
      </rPr>
      <t>тр</t>
    </r>
    <r>
      <rPr>
        <b/>
        <sz val="11"/>
        <color theme="1"/>
        <rFont val="Times New Roman"/>
        <charset val="204"/>
      </rPr>
      <t>, руб/т</t>
    </r>
  </si>
  <si>
    <r>
      <rPr>
        <b/>
        <sz val="11"/>
        <color theme="1"/>
        <rFont val="Times New Roman"/>
        <charset val="204"/>
      </rPr>
      <t>С</t>
    </r>
    <r>
      <rPr>
        <b/>
        <sz val="6"/>
        <color theme="1"/>
        <rFont val="Times New Roman"/>
        <charset val="204"/>
      </rPr>
      <t>E</t>
    </r>
    <r>
      <rPr>
        <b/>
        <sz val="11"/>
        <color theme="1"/>
        <rFont val="Times New Roman"/>
        <charset val="204"/>
      </rPr>
      <t>, руб/кВт*ч</t>
    </r>
  </si>
  <si>
    <t>h, час</t>
  </si>
  <si>
    <r>
      <rPr>
        <b/>
        <sz val="11"/>
        <color theme="1"/>
        <rFont val="Times New Roman"/>
        <charset val="204"/>
      </rPr>
      <t>Е</t>
    </r>
    <r>
      <rPr>
        <b/>
        <sz val="8"/>
        <color theme="1"/>
        <rFont val="Times New Roman"/>
        <charset val="204"/>
      </rPr>
      <t>н</t>
    </r>
  </si>
  <si>
    <r>
      <rPr>
        <b/>
        <sz val="11"/>
        <color theme="1"/>
        <rFont val="Times New Roman"/>
        <charset val="204"/>
      </rPr>
      <t>ρ</t>
    </r>
    <r>
      <rPr>
        <b/>
        <sz val="8"/>
        <color theme="1"/>
        <rFont val="Times New Roman"/>
        <charset val="204"/>
      </rPr>
      <t>ст</t>
    </r>
    <r>
      <rPr>
        <b/>
        <sz val="11"/>
        <color theme="1"/>
        <rFont val="Times New Roman"/>
        <charset val="204"/>
      </rPr>
      <t>, кг/м3</t>
    </r>
  </si>
  <si>
    <t>Адрес минимума</t>
  </si>
  <si>
    <t>υ, м3/кг</t>
  </si>
  <si>
    <t>Значение минимума</t>
  </si>
  <si>
    <t>π</t>
  </si>
  <si>
    <t>Δω</t>
  </si>
  <si>
    <t>шаг</t>
  </si>
  <si>
    <t>Δω(шаг)</t>
  </si>
</sst>
</file>

<file path=xl/styles.xml><?xml version="1.0" encoding="utf-8"?>
<styleSheet xmlns="http://schemas.openxmlformats.org/spreadsheetml/2006/main">
  <numFmts count="5">
    <numFmt numFmtId="176" formatCode="0.000"/>
    <numFmt numFmtId="177" formatCode="_ * #,##0_ ;_ * \-#,##0_ ;_ * &quot;-&quot;_ ;_ @_ "/>
    <numFmt numFmtId="44" formatCode="_(&quot;$&quot;* #,##0.00_);_(&quot;$&quot;* \(#,##0.00\);_(&quot;$&quot;* &quot;-&quot;??_);_(@_)"/>
    <numFmt numFmtId="178" formatCode="_ * #,##0.00_ ;_ * \-#,##0.00_ ;_ * &quot;-&quot;??_ ;_ @_ "/>
    <numFmt numFmtId="42" formatCode="_(&quot;$&quot;* #,##0_);_(&quot;$&quot;* \(#,##0\);_(&quot;$&quot;* &quot;-&quot;_);_(@_)"/>
  </numFmts>
  <fonts count="27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6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theme="1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20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9" borderId="1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34" borderId="8" applyNumberFormat="0" applyAlignment="0" applyProtection="0">
      <alignment vertical="center"/>
    </xf>
    <xf numFmtId="0" fontId="11" fillId="15" borderId="7" applyNumberFormat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176" fontId="2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0" xfId="0" applyNumberFormat="1" applyFont="1"/>
    <xf numFmtId="176" fontId="2" fillId="0" borderId="1" xfId="0" applyNumberFormat="1" applyFont="1" applyBorder="1"/>
    <xf numFmtId="176" fontId="1" fillId="0" borderId="1" xfId="0" applyNumberFormat="1" applyFont="1" applyBorder="1"/>
    <xf numFmtId="176" fontId="1" fillId="2" borderId="0" xfId="0" applyNumberFormat="1" applyFont="1" applyFill="1"/>
    <xf numFmtId="176" fontId="3" fillId="0" borderId="0" xfId="0" applyNumberFormat="1" applyFont="1" applyFill="1"/>
    <xf numFmtId="176" fontId="1" fillId="0" borderId="2" xfId="0" applyNumberFormat="1" applyFont="1" applyBorder="1"/>
    <xf numFmtId="176" fontId="1" fillId="2" borderId="3" xfId="0" applyNumberFormat="1" applyFont="1" applyFill="1" applyBorder="1"/>
    <xf numFmtId="176" fontId="1" fillId="0" borderId="3" xfId="0" applyNumberFormat="1" applyFont="1" applyBorder="1"/>
    <xf numFmtId="176" fontId="3" fillId="0" borderId="3" xfId="0" applyNumberFormat="1" applyFont="1" applyFill="1" applyBorder="1"/>
    <xf numFmtId="176" fontId="1" fillId="0" borderId="4" xfId="0" applyNumberFormat="1" applyFont="1" applyBorder="1"/>
    <xf numFmtId="176" fontId="1" fillId="3" borderId="0" xfId="0" applyNumberFormat="1" applyFont="1" applyFill="1" applyBorder="1" applyAlignment="1">
      <alignment horizontal="center"/>
    </xf>
    <xf numFmtId="176" fontId="1" fillId="0" borderId="0" xfId="0" applyNumberFormat="1" applyFont="1" applyBorder="1"/>
    <xf numFmtId="176" fontId="1" fillId="0" borderId="0" xfId="0" applyNumberFormat="1" applyFont="1" applyFill="1"/>
    <xf numFmtId="176" fontId="1" fillId="0" borderId="3" xfId="0" applyNumberFormat="1" applyFont="1" applyFill="1" applyBorder="1"/>
    <xf numFmtId="176" fontId="2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3" fillId="2" borderId="0" xfId="0" applyNumberFormat="1" applyFont="1" applyFill="1"/>
    <xf numFmtId="176" fontId="3" fillId="2" borderId="3" xfId="0" applyNumberFormat="1" applyFont="1" applyFill="1" applyBorder="1"/>
    <xf numFmtId="0" fontId="1" fillId="0" borderId="1" xfId="0" applyNumberFormat="1" applyFont="1" applyBorder="1"/>
    <xf numFmtId="0" fontId="1" fillId="0" borderId="0" xfId="0" applyNumberFormat="1" applyFont="1"/>
    <xf numFmtId="0" fontId="1" fillId="0" borderId="0" xfId="0" applyNumberFormat="1" applyFont="1" applyFill="1"/>
    <xf numFmtId="0" fontId="3" fillId="2" borderId="0" xfId="0" applyNumberFormat="1" applyFont="1" applyFill="1"/>
    <xf numFmtId="0" fontId="1" fillId="0" borderId="2" xfId="0" applyNumberFormat="1" applyFont="1" applyBorder="1"/>
    <xf numFmtId="0" fontId="1" fillId="0" borderId="3" xfId="0" applyNumberFormat="1" applyFont="1" applyFill="1" applyBorder="1"/>
    <xf numFmtId="0" fontId="1" fillId="0" borderId="3" xfId="0" applyNumberFormat="1" applyFont="1" applyBorder="1"/>
    <xf numFmtId="0" fontId="3" fillId="2" borderId="3" xfId="0" applyNumberFormat="1" applyFont="1" applyFill="1" applyBorder="1"/>
    <xf numFmtId="0" fontId="1" fillId="0" borderId="4" xfId="0" applyNumberFormat="1" applyFont="1" applyBorder="1"/>
    <xf numFmtId="0" fontId="1" fillId="3" borderId="0" xfId="0" applyNumberFormat="1" applyFont="1" applyFill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'Расчет с шагом 0,25'!$I$1</c:f>
              <c:strCache>
                <c:ptCount val="1"/>
                <c:pt idx="0">
                  <c:v>Ктр, руб</c:v>
                </c:pt>
              </c:strCache>
            </c:strRef>
          </c:tx>
          <c:dLbls>
            <c:delete val="1"/>
          </c:dLbls>
          <c:xVal>
            <c:numRef>
              <c:f>'Расчет с шагом 0,25'!$D$2:$D$10</c:f>
              <c:numCache>
                <c:formatCode>General</c:formatCode>
                <c:ptCount val="9"/>
                <c:pt idx="0">
                  <c:v>2</c:v>
                </c:pt>
                <c:pt idx="1">
                  <c:v>2.025</c:v>
                </c:pt>
                <c:pt idx="2">
                  <c:v>2.05</c:v>
                </c:pt>
                <c:pt idx="3">
                  <c:v>2.075</c:v>
                </c:pt>
                <c:pt idx="4">
                  <c:v>2.1</c:v>
                </c:pt>
                <c:pt idx="5">
                  <c:v>2.125</c:v>
                </c:pt>
                <c:pt idx="6">
                  <c:v>2.15</c:v>
                </c:pt>
                <c:pt idx="7">
                  <c:v>2.175</c:v>
                </c:pt>
                <c:pt idx="8">
                  <c:v>2.2</c:v>
                </c:pt>
              </c:numCache>
            </c:numRef>
          </c:xVal>
          <c:yVal>
            <c:numRef>
              <c:f>'Расчет с шагом 0,25'!$I$2:$I$10</c:f>
              <c:numCache>
                <c:formatCode>General</c:formatCode>
                <c:ptCount val="9"/>
                <c:pt idx="0">
                  <c:v>216365.625</c:v>
                </c:pt>
                <c:pt idx="1">
                  <c:v>213694.444444444</c:v>
                </c:pt>
                <c:pt idx="2">
                  <c:v>211088.414634146</c:v>
                </c:pt>
                <c:pt idx="3">
                  <c:v>208545.180722892</c:v>
                </c:pt>
                <c:pt idx="4">
                  <c:v>206062.5</c:v>
                </c:pt>
                <c:pt idx="5">
                  <c:v>203638.235294118</c:v>
                </c:pt>
                <c:pt idx="6">
                  <c:v>201270.348837209</c:v>
                </c:pt>
                <c:pt idx="7">
                  <c:v>198956.896551724</c:v>
                </c:pt>
                <c:pt idx="8">
                  <c:v>196696.022727273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95936"/>
        <c:axId val="85094400"/>
      </c:scatterChart>
      <c:valAx>
        <c:axId val="8509593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ω, м/с</a:t>
                </a:r>
                <a:endParaRPr sz="12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85094400"/>
        <c:crosses val="autoZero"/>
        <c:crossBetween val="midCat"/>
      </c:valAx>
      <c:valAx>
        <c:axId val="85094400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Ктр, руб</a:t>
                </a:r>
                <a:endParaRPr sz="12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850959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cs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Стр (умн.3)'!$N$1</c:f>
              <c:strCache>
                <c:ptCount val="1"/>
                <c:pt idx="0">
                  <c:v>Z,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Стр (умн.3)'!$D$2:$D$10</c:f>
              <c:numCache>
                <c:formatCode>0.000</c:formatCode>
                <c:ptCount val="9"/>
                <c:pt idx="0">
                  <c:v>2.9</c:v>
                </c:pt>
                <c:pt idx="1">
                  <c:v>2.925</c:v>
                </c:pt>
                <c:pt idx="2">
                  <c:v>2.95</c:v>
                </c:pt>
                <c:pt idx="3">
                  <c:v>2.975</c:v>
                </c:pt>
                <c:pt idx="4">
                  <c:v>3</c:v>
                </c:pt>
                <c:pt idx="5">
                  <c:v>3.025</c:v>
                </c:pt>
                <c:pt idx="6">
                  <c:v>3.05</c:v>
                </c:pt>
                <c:pt idx="7">
                  <c:v>3.075</c:v>
                </c:pt>
                <c:pt idx="8">
                  <c:v>3.1</c:v>
                </c:pt>
              </c:numCache>
            </c:numRef>
          </c:xVal>
          <c:yVal>
            <c:numRef>
              <c:f>'Изменение параметра Стр (умн.3)'!$N$2:$N$10</c:f>
              <c:numCache>
                <c:formatCode>0.000</c:formatCode>
                <c:ptCount val="9"/>
                <c:pt idx="0">
                  <c:v>94341.2262213616</c:v>
                </c:pt>
                <c:pt idx="1">
                  <c:v>94321.2258838767</c:v>
                </c:pt>
                <c:pt idx="2">
                  <c:v>94317.4857185546</c:v>
                </c:pt>
                <c:pt idx="3">
                  <c:v>94329.7831500787</c:v>
                </c:pt>
                <c:pt idx="4">
                  <c:v>94357.903681598</c:v>
                </c:pt>
                <c:pt idx="5">
                  <c:v>94401.6405581547</c:v>
                </c:pt>
                <c:pt idx="6">
                  <c:v>94460.7944466956</c:v>
                </c:pt>
                <c:pt idx="7">
                  <c:v>94535.1731317293</c:v>
                </c:pt>
                <c:pt idx="8">
                  <c:v>94624.5912257381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89216"/>
        <c:axId val="168121472"/>
      </c:scatterChart>
      <c:valAx>
        <c:axId val="16768921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8121472"/>
        <c:crosses val="autoZero"/>
        <c:crossBetween val="midCat"/>
      </c:valAx>
      <c:valAx>
        <c:axId val="16812147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Z, руб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76892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externalData r:id="rId1">
    <c:autoUpdate val="0"/>
  </c:externalData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"woпт"</c:f>
              <c:strCache>
                <c:ptCount val="1"/>
                <c:pt idx="0">
                  <c:v>woпт</c:v>
                </c:pt>
              </c:strCache>
            </c:strRef>
          </c:tx>
          <c:dLbls>
            <c:delete val="1"/>
          </c:dLbls>
          <c:xVal>
            <c:numRef>
              <c:f>'Оптимальная скорость(Стр)'!$A$2:$A$4</c:f>
              <c:numCache>
                <c:formatCode>0.000</c:formatCode>
                <c:ptCount val="3"/>
                <c:pt idx="0">
                  <c:v>8333.33333333333</c:v>
                </c:pt>
                <c:pt idx="1">
                  <c:v>25000</c:v>
                </c:pt>
                <c:pt idx="2">
                  <c:v>75000</c:v>
                </c:pt>
              </c:numCache>
            </c:numRef>
          </c:xVal>
          <c:yVal>
            <c:numRef>
              <c:f>'Оптимальная скорость(Стр)'!$B$2:$B$4</c:f>
              <c:numCache>
                <c:formatCode>General</c:formatCode>
                <c:ptCount val="3"/>
                <c:pt idx="0">
                  <c:v>1.525</c:v>
                </c:pt>
                <c:pt idx="1">
                  <c:v>2.125</c:v>
                </c:pt>
                <c:pt idx="2">
                  <c:v>2.95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762816"/>
        <c:axId val="169421056"/>
      </c:scatterChart>
      <c:valAx>
        <c:axId val="16976281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t>Стр, руб/т </a:t>
                </a:r>
              </a:p>
            </c:rich>
          </c:tx>
          <c:layout/>
          <c:overlay val="0"/>
        </c:title>
        <c:numFmt formatCode="0.0_);[Red]\(0.0\)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9421056"/>
        <c:crosses val="autoZero"/>
        <c:crossBetween val="midCat"/>
        <c:minorUnit val="10000"/>
      </c:valAx>
      <c:valAx>
        <c:axId val="169421056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t>ω, м/с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97628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Се(дел.3)'!$I$1</c:f>
              <c:strCache>
                <c:ptCount val="1"/>
                <c:pt idx="0">
                  <c:v>Ктр,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Се(дел.3)'!$D$2:$D$10</c:f>
              <c:numCache>
                <c:formatCode>0.000</c:formatCode>
                <c:ptCount val="9"/>
                <c:pt idx="0">
                  <c:v>2.9</c:v>
                </c:pt>
                <c:pt idx="1">
                  <c:v>2.925</c:v>
                </c:pt>
                <c:pt idx="2">
                  <c:v>2.95</c:v>
                </c:pt>
                <c:pt idx="3">
                  <c:v>2.975</c:v>
                </c:pt>
                <c:pt idx="4">
                  <c:v>3</c:v>
                </c:pt>
                <c:pt idx="5">
                  <c:v>3.025</c:v>
                </c:pt>
                <c:pt idx="6">
                  <c:v>3.05</c:v>
                </c:pt>
                <c:pt idx="7">
                  <c:v>3.075</c:v>
                </c:pt>
                <c:pt idx="8">
                  <c:v>3.1</c:v>
                </c:pt>
              </c:numCache>
            </c:numRef>
          </c:xVal>
          <c:yVal>
            <c:numRef>
              <c:f>'Изменение параметра Се(дел.3)'!$I$2:$I$10</c:f>
              <c:numCache>
                <c:formatCode>0.000</c:formatCode>
                <c:ptCount val="9"/>
                <c:pt idx="0">
                  <c:v>149217.672413793</c:v>
                </c:pt>
                <c:pt idx="1">
                  <c:v>147942.307692308</c:v>
                </c:pt>
                <c:pt idx="2">
                  <c:v>146688.559322034</c:v>
                </c:pt>
                <c:pt idx="3">
                  <c:v>145455.882352941</c:v>
                </c:pt>
                <c:pt idx="4">
                  <c:v>144243.75</c:v>
                </c:pt>
                <c:pt idx="5">
                  <c:v>143051.652892562</c:v>
                </c:pt>
                <c:pt idx="6">
                  <c:v>141879.098360656</c:v>
                </c:pt>
                <c:pt idx="7">
                  <c:v>140725.609756098</c:v>
                </c:pt>
                <c:pt idx="8">
                  <c:v>139590.725806452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22496"/>
        <c:axId val="142924032"/>
      </c:scatterChart>
      <c:valAx>
        <c:axId val="14292249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ω, м/с</a:t>
                </a:r>
                <a:endParaRPr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42924032"/>
        <c:crosses val="autoZero"/>
        <c:crossBetween val="midCat"/>
      </c:valAx>
      <c:valAx>
        <c:axId val="14292403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Ктр, руб</a:t>
                </a:r>
                <a:endParaRPr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429224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cs typeface="Times New Roman" panose="02020603050405020304" pitchFamily="18" charset="0"/>
        </a:defRPr>
      </a:pPr>
    </a:p>
  </c:txPr>
  <c:externalData r:id="rId1">
    <c:autoUpdate val="0"/>
  </c:externalData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Се(дел.3)'!$M$1</c:f>
              <c:strCache>
                <c:ptCount val="1"/>
                <c:pt idx="0">
                  <c:v>U,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Се(дел.3)'!$D$2:$D$10</c:f>
              <c:numCache>
                <c:formatCode>0.000</c:formatCode>
                <c:ptCount val="9"/>
                <c:pt idx="0">
                  <c:v>2.9</c:v>
                </c:pt>
                <c:pt idx="1">
                  <c:v>2.925</c:v>
                </c:pt>
                <c:pt idx="2">
                  <c:v>2.95</c:v>
                </c:pt>
                <c:pt idx="3">
                  <c:v>2.975</c:v>
                </c:pt>
                <c:pt idx="4">
                  <c:v>3</c:v>
                </c:pt>
                <c:pt idx="5">
                  <c:v>3.025</c:v>
                </c:pt>
                <c:pt idx="6">
                  <c:v>3.05</c:v>
                </c:pt>
                <c:pt idx="7">
                  <c:v>3.075</c:v>
                </c:pt>
                <c:pt idx="8">
                  <c:v>3.1</c:v>
                </c:pt>
              </c:numCache>
            </c:numRef>
          </c:xVal>
          <c:yVal>
            <c:numRef>
              <c:f>'Изменение параметра Се(дел.3)'!$M$2:$M$10</c:f>
              <c:numCache>
                <c:formatCode>0.000</c:formatCode>
                <c:ptCount val="9"/>
                <c:pt idx="0">
                  <c:v>9064.42454505159</c:v>
                </c:pt>
                <c:pt idx="1">
                  <c:v>9249.06247411272</c:v>
                </c:pt>
                <c:pt idx="2">
                  <c:v>9435.87800787979</c:v>
                </c:pt>
                <c:pt idx="3">
                  <c:v>9624.87869708503</c:v>
                </c:pt>
                <c:pt idx="4">
                  <c:v>9816.07206053266</c:v>
                </c:pt>
                <c:pt idx="5">
                  <c:v>10009.4655855006</c:v>
                </c:pt>
                <c:pt idx="6">
                  <c:v>10205.0667281335</c:v>
                </c:pt>
                <c:pt idx="7">
                  <c:v>10402.8829138284</c:v>
                </c:pt>
                <c:pt idx="8">
                  <c:v>10602.9215376116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59712"/>
        <c:axId val="165861248"/>
      </c:scatterChart>
      <c:valAx>
        <c:axId val="16585971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5861248"/>
        <c:crosses val="autoZero"/>
        <c:crossBetween val="midCat"/>
      </c:valAx>
      <c:valAx>
        <c:axId val="165861248"/>
        <c:scaling>
          <c:orientation val="minMax"/>
          <c:min val="3000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U, руб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58597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externalData r:id="rId1">
    <c:autoUpdate val="0"/>
  </c:externalData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Се(дел.3)'!$N$1</c:f>
              <c:strCache>
                <c:ptCount val="1"/>
                <c:pt idx="0">
                  <c:v>Z,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Се(дел.3)'!$D$2:$D$10</c:f>
              <c:numCache>
                <c:formatCode>0.000</c:formatCode>
                <c:ptCount val="9"/>
                <c:pt idx="0">
                  <c:v>2.9</c:v>
                </c:pt>
                <c:pt idx="1">
                  <c:v>2.925</c:v>
                </c:pt>
                <c:pt idx="2">
                  <c:v>2.95</c:v>
                </c:pt>
                <c:pt idx="3">
                  <c:v>2.975</c:v>
                </c:pt>
                <c:pt idx="4">
                  <c:v>3</c:v>
                </c:pt>
                <c:pt idx="5">
                  <c:v>3.025</c:v>
                </c:pt>
                <c:pt idx="6">
                  <c:v>3.05</c:v>
                </c:pt>
                <c:pt idx="7">
                  <c:v>3.075</c:v>
                </c:pt>
                <c:pt idx="8">
                  <c:v>3.1</c:v>
                </c:pt>
              </c:numCache>
            </c:numRef>
          </c:xVal>
          <c:yVal>
            <c:numRef>
              <c:f>'Изменение параметра Се(дел.3)'!$N$2:$N$10</c:f>
              <c:numCache>
                <c:formatCode>0.000</c:formatCode>
                <c:ptCount val="9"/>
                <c:pt idx="0">
                  <c:v>31447.0754071206</c:v>
                </c:pt>
                <c:pt idx="1">
                  <c:v>31440.4086279589</c:v>
                </c:pt>
                <c:pt idx="2">
                  <c:v>31439.1619061849</c:v>
                </c:pt>
                <c:pt idx="3">
                  <c:v>31443.2610500262</c:v>
                </c:pt>
                <c:pt idx="4">
                  <c:v>31452.6345605327</c:v>
                </c:pt>
                <c:pt idx="5">
                  <c:v>31467.2135193849</c:v>
                </c:pt>
                <c:pt idx="6">
                  <c:v>31486.9314822319</c:v>
                </c:pt>
                <c:pt idx="7">
                  <c:v>31511.7243772431</c:v>
                </c:pt>
                <c:pt idx="8">
                  <c:v>31541.5304085794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89216"/>
        <c:axId val="168121472"/>
      </c:scatterChart>
      <c:valAx>
        <c:axId val="16768921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8121472"/>
        <c:crosses val="autoZero"/>
        <c:crossBetween val="midCat"/>
      </c:valAx>
      <c:valAx>
        <c:axId val="16812147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Z, руб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76892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externalData r:id="rId1">
    <c:autoUpdate val="0"/>
  </c:externalData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8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Се (умн.3)'!$I$1</c:f>
              <c:strCache>
                <c:ptCount val="1"/>
                <c:pt idx="0">
                  <c:v>Ктр, руб</c:v>
                </c:pt>
              </c:strCache>
            </c:strRef>
          </c:tx>
          <c:dLbls>
            <c:delete val="1"/>
          </c:dLbls>
          <c:xVal>
            <c:numRef>
              <c:f>'Изменение Се (умн.3)'!$D$2:$D$10</c:f>
              <c:numCache>
                <c:formatCode>0.000</c:formatCode>
                <c:ptCount val="9"/>
                <c:pt idx="0">
                  <c:v>1.5</c:v>
                </c:pt>
                <c:pt idx="1">
                  <c:v>1.525</c:v>
                </c:pt>
                <c:pt idx="2">
                  <c:v>1.55</c:v>
                </c:pt>
                <c:pt idx="3">
                  <c:v>1.575</c:v>
                </c:pt>
                <c:pt idx="4">
                  <c:v>1.6</c:v>
                </c:pt>
                <c:pt idx="5">
                  <c:v>1.625</c:v>
                </c:pt>
                <c:pt idx="6">
                  <c:v>1.65</c:v>
                </c:pt>
                <c:pt idx="7">
                  <c:v>1.675</c:v>
                </c:pt>
                <c:pt idx="8">
                  <c:v>1.7</c:v>
                </c:pt>
              </c:numCache>
            </c:numRef>
          </c:xVal>
          <c:yVal>
            <c:numRef>
              <c:f>'Изменение Се (умн.3)'!$I$2:$I$10</c:f>
              <c:numCache>
                <c:formatCode>0.000</c:formatCode>
                <c:ptCount val="9"/>
                <c:pt idx="0">
                  <c:v>288487.5</c:v>
                </c:pt>
                <c:pt idx="1">
                  <c:v>283758.196721311</c:v>
                </c:pt>
                <c:pt idx="2">
                  <c:v>279181.451612903</c:v>
                </c:pt>
                <c:pt idx="3">
                  <c:v>274750</c:v>
                </c:pt>
                <c:pt idx="4">
                  <c:v>270457.03125</c:v>
                </c:pt>
                <c:pt idx="5">
                  <c:v>266296.153846154</c:v>
                </c:pt>
                <c:pt idx="6">
                  <c:v>262261.363636364</c:v>
                </c:pt>
                <c:pt idx="7">
                  <c:v>258347.014925373</c:v>
                </c:pt>
                <c:pt idx="8">
                  <c:v>254547.794117647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61344"/>
        <c:axId val="115167232"/>
      </c:scatterChart>
      <c:valAx>
        <c:axId val="11516134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15167232"/>
        <c:crosses val="autoZero"/>
        <c:crossBetween val="midCat"/>
      </c:valAx>
      <c:valAx>
        <c:axId val="11516723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15161344"/>
        <c:crosses val="autoZero"/>
        <c:crossBetween val="midCat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ru-RU">
          <a:latin typeface="Times New Roman" panose="02020603050405020304" pitchFamily="18" charset="0"/>
          <a:cs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Се (умн.3)'!$M$1</c:f>
              <c:strCache>
                <c:ptCount val="1"/>
                <c:pt idx="0">
                  <c:v>U, руб</c:v>
                </c:pt>
              </c:strCache>
            </c:strRef>
          </c:tx>
          <c:dLbls>
            <c:delete val="1"/>
          </c:dLbls>
          <c:xVal>
            <c:numRef>
              <c:f>'Изменение Се (умн.3)'!$D$2:$D$10</c:f>
              <c:numCache>
                <c:formatCode>0.000</c:formatCode>
                <c:ptCount val="9"/>
                <c:pt idx="0">
                  <c:v>1.5</c:v>
                </c:pt>
                <c:pt idx="1">
                  <c:v>1.525</c:v>
                </c:pt>
                <c:pt idx="2">
                  <c:v>1.55</c:v>
                </c:pt>
                <c:pt idx="3">
                  <c:v>1.575</c:v>
                </c:pt>
                <c:pt idx="4">
                  <c:v>1.6</c:v>
                </c:pt>
                <c:pt idx="5">
                  <c:v>1.625</c:v>
                </c:pt>
                <c:pt idx="6">
                  <c:v>1.65</c:v>
                </c:pt>
                <c:pt idx="7">
                  <c:v>1.675</c:v>
                </c:pt>
                <c:pt idx="8">
                  <c:v>1.7</c:v>
                </c:pt>
              </c:numCache>
            </c:numRef>
          </c:xVal>
          <c:yVal>
            <c:numRef>
              <c:f>'Изменение Се (умн.3)'!$M$2:$M$10</c:f>
              <c:numCache>
                <c:formatCode>0.000</c:formatCode>
                <c:ptCount val="9"/>
                <c:pt idx="0">
                  <c:v>17548.3268199988</c:v>
                </c:pt>
                <c:pt idx="1">
                  <c:v>18232.1183431528</c:v>
                </c:pt>
                <c:pt idx="2">
                  <c:v>18931.0790722723</c:v>
                </c:pt>
                <c:pt idx="3">
                  <c:v>19645.3029409148</c:v>
                </c:pt>
                <c:pt idx="4">
                  <c:v>20374.8831280658</c:v>
                </c:pt>
                <c:pt idx="5">
                  <c:v>21119.912076037</c:v>
                </c:pt>
                <c:pt idx="6">
                  <c:v>21880.4815076684</c:v>
                </c:pt>
                <c:pt idx="7">
                  <c:v>22656.6824428704</c:v>
                </c:pt>
                <c:pt idx="8">
                  <c:v>23448.6052145416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85920"/>
        <c:axId val="115204096"/>
      </c:scatterChart>
      <c:valAx>
        <c:axId val="11518592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5204096"/>
        <c:crosses val="autoZero"/>
        <c:crossBetween val="midCat"/>
      </c:valAx>
      <c:valAx>
        <c:axId val="115204096"/>
        <c:scaling>
          <c:orientation val="minMax"/>
          <c:min val="1000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5185920"/>
        <c:crosses val="autoZero"/>
        <c:crossBetween val="midCat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Се (умн.3)'!$N$1</c:f>
              <c:strCache>
                <c:ptCount val="1"/>
                <c:pt idx="0">
                  <c:v>Z, руб</c:v>
                </c:pt>
              </c:strCache>
            </c:strRef>
          </c:tx>
          <c:dLbls>
            <c:delete val="1"/>
          </c:dLbls>
          <c:xVal>
            <c:numRef>
              <c:f>'Изменение Се (умн.3)'!$D$2:$D$10</c:f>
              <c:numCache>
                <c:formatCode>0.000</c:formatCode>
                <c:ptCount val="9"/>
                <c:pt idx="0">
                  <c:v>1.5</c:v>
                </c:pt>
                <c:pt idx="1">
                  <c:v>1.525</c:v>
                </c:pt>
                <c:pt idx="2">
                  <c:v>1.55</c:v>
                </c:pt>
                <c:pt idx="3">
                  <c:v>1.575</c:v>
                </c:pt>
                <c:pt idx="4">
                  <c:v>1.6</c:v>
                </c:pt>
                <c:pt idx="5">
                  <c:v>1.625</c:v>
                </c:pt>
                <c:pt idx="6">
                  <c:v>1.65</c:v>
                </c:pt>
                <c:pt idx="7">
                  <c:v>1.675</c:v>
                </c:pt>
                <c:pt idx="8">
                  <c:v>1.7</c:v>
                </c:pt>
              </c:numCache>
            </c:numRef>
          </c:xVal>
          <c:yVal>
            <c:numRef>
              <c:f>'Изменение Се (умн.3)'!$N$2:$N$10</c:f>
              <c:numCache>
                <c:formatCode>0.000</c:formatCode>
                <c:ptCount val="9"/>
                <c:pt idx="0">
                  <c:v>60821.4518199988</c:v>
                </c:pt>
                <c:pt idx="1">
                  <c:v>60795.8478513495</c:v>
                </c:pt>
                <c:pt idx="2">
                  <c:v>60808.2968142078</c:v>
                </c:pt>
                <c:pt idx="3">
                  <c:v>60857.8029409148</c:v>
                </c:pt>
                <c:pt idx="4">
                  <c:v>60943.4378155658</c:v>
                </c:pt>
                <c:pt idx="5">
                  <c:v>61064.3351529601</c:v>
                </c:pt>
                <c:pt idx="6">
                  <c:v>61219.686053123</c:v>
                </c:pt>
                <c:pt idx="7">
                  <c:v>61408.7346816763</c:v>
                </c:pt>
                <c:pt idx="8">
                  <c:v>61630.7743321887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58304"/>
        <c:axId val="105059840"/>
      </c:scatterChart>
      <c:valAx>
        <c:axId val="10505830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05059840"/>
        <c:crosses val="autoZero"/>
        <c:crossBetween val="midCat"/>
      </c:valAx>
      <c:valAx>
        <c:axId val="10505984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05058304"/>
        <c:crosses val="autoZero"/>
        <c:crossBetween val="midCat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'Оптимальная скорость(Се)'!$B$1</c:f>
              <c:strCache>
                <c:ptCount val="1"/>
                <c:pt idx="0">
                  <c:v>ω, м/с</c:v>
                </c:pt>
              </c:strCache>
            </c:strRef>
          </c:tx>
          <c:dLbls>
            <c:delete val="1"/>
          </c:dLbls>
          <c:xVal>
            <c:numRef>
              <c:f>'Оптимальная скорость(Се)'!$A$2:$A$4</c:f>
              <c:numCache>
                <c:formatCode>0.000</c:formatCode>
                <c:ptCount val="3"/>
                <c:pt idx="0">
                  <c:v>0.333333333333333</c:v>
                </c:pt>
                <c:pt idx="1">
                  <c:v>1</c:v>
                </c:pt>
                <c:pt idx="2">
                  <c:v>3</c:v>
                </c:pt>
              </c:numCache>
            </c:numRef>
          </c:xVal>
          <c:yVal>
            <c:numRef>
              <c:f>'Оптимальная скорость(Се)'!$B$2:$B$4</c:f>
              <c:numCache>
                <c:formatCode>0.000</c:formatCode>
                <c:ptCount val="3"/>
                <c:pt idx="0">
                  <c:v>2.95</c:v>
                </c:pt>
                <c:pt idx="1" c:formatCode="General">
                  <c:v>2.125</c:v>
                </c:pt>
                <c:pt idx="2" c:formatCode="General">
                  <c:v>1.525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71808"/>
        <c:axId val="201673344"/>
      </c:scatterChart>
      <c:valAx>
        <c:axId val="20167180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t>Се, руб/кВт*ч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01673344"/>
        <c:crosses val="autoZero"/>
        <c:crossBetween val="midCat"/>
      </c:valAx>
      <c:valAx>
        <c:axId val="201673344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t>ω, м/с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016718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'Расчет с шагом 0,25'!$M$1</c:f>
              <c:strCache>
                <c:ptCount val="1"/>
                <c:pt idx="0">
                  <c:v>U, руб</c:v>
                </c:pt>
              </c:strCache>
            </c:strRef>
          </c:tx>
          <c:dLbls>
            <c:delete val="1"/>
          </c:dLbls>
          <c:xVal>
            <c:numRef>
              <c:f>'Расчет с шагом 0,25'!$D$2:$D$10</c:f>
              <c:numCache>
                <c:formatCode>General</c:formatCode>
                <c:ptCount val="9"/>
                <c:pt idx="0">
                  <c:v>2</c:v>
                </c:pt>
                <c:pt idx="1">
                  <c:v>2.025</c:v>
                </c:pt>
                <c:pt idx="2">
                  <c:v>2.05</c:v>
                </c:pt>
                <c:pt idx="3">
                  <c:v>2.075</c:v>
                </c:pt>
                <c:pt idx="4">
                  <c:v>2.1</c:v>
                </c:pt>
                <c:pt idx="5">
                  <c:v>2.125</c:v>
                </c:pt>
                <c:pt idx="6">
                  <c:v>2.15</c:v>
                </c:pt>
                <c:pt idx="7">
                  <c:v>2.175</c:v>
                </c:pt>
                <c:pt idx="8">
                  <c:v>2.2</c:v>
                </c:pt>
              </c:numCache>
            </c:numRef>
          </c:xVal>
          <c:yVal>
            <c:numRef>
              <c:f>'Расчет с шагом 0,25'!$M$2:$M$10</c:f>
              <c:numCache>
                <c:formatCode>General</c:formatCode>
                <c:ptCount val="9"/>
                <c:pt idx="0">
                  <c:v>11403.3292915475</c:v>
                </c:pt>
                <c:pt idx="1">
                  <c:v>11738.0759576969</c:v>
                </c:pt>
                <c:pt idx="2">
                  <c:v>12078.4633013211</c:v>
                </c:pt>
                <c:pt idx="3">
                  <c:v>12424.5185214638</c:v>
                </c:pt>
                <c:pt idx="4">
                  <c:v>12776.2686518141</c:v>
                </c:pt>
                <c:pt idx="5">
                  <c:v>13133.7405636863</c:v>
                </c:pt>
                <c:pt idx="6">
                  <c:v>13496.9609689113</c:v>
                </c:pt>
                <c:pt idx="7">
                  <c:v>13865.9564226428</c:v>
                </c:pt>
                <c:pt idx="8">
                  <c:v>14240.7533260825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45120"/>
        <c:axId val="154195072"/>
      </c:scatterChart>
      <c:valAx>
        <c:axId val="16464512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54195072"/>
        <c:crosses val="autoZero"/>
        <c:crossBetween val="midCat"/>
      </c:valAx>
      <c:valAx>
        <c:axId val="154195072"/>
        <c:scaling>
          <c:orientation val="minMax"/>
          <c:min val="10000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lang="en-US" altLang="ru-RU"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U, </a:t>
                </a:r>
                <a:r>
                  <a:rPr altLang="en-US"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руб</a:t>
                </a:r>
                <a:endParaRPr altLang="en-US"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46451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'Расчет с шагом 0,25'!$N$1</c:f>
              <c:strCache>
                <c:ptCount val="1"/>
                <c:pt idx="0">
                  <c:v>Z, руб</c:v>
                </c:pt>
              </c:strCache>
            </c:strRef>
          </c:tx>
          <c:dLbls>
            <c:delete val="1"/>
          </c:dLbls>
          <c:xVal>
            <c:numRef>
              <c:f>'Расчет с шагом 0,25'!$D$2:$D$10</c:f>
              <c:numCache>
                <c:formatCode>General</c:formatCode>
                <c:ptCount val="9"/>
                <c:pt idx="0">
                  <c:v>2</c:v>
                </c:pt>
                <c:pt idx="1">
                  <c:v>2.025</c:v>
                </c:pt>
                <c:pt idx="2">
                  <c:v>2.05</c:v>
                </c:pt>
                <c:pt idx="3">
                  <c:v>2.075</c:v>
                </c:pt>
                <c:pt idx="4">
                  <c:v>2.1</c:v>
                </c:pt>
                <c:pt idx="5">
                  <c:v>2.125</c:v>
                </c:pt>
                <c:pt idx="6">
                  <c:v>2.15</c:v>
                </c:pt>
                <c:pt idx="7">
                  <c:v>2.175</c:v>
                </c:pt>
                <c:pt idx="8">
                  <c:v>2.2</c:v>
                </c:pt>
              </c:numCache>
            </c:numRef>
          </c:xVal>
          <c:yVal>
            <c:numRef>
              <c:f>'Расчет с шагом 0,25'!$N$2:$N$10</c:f>
              <c:numCache>
                <c:formatCode>General</c:formatCode>
                <c:ptCount val="9"/>
                <c:pt idx="0">
                  <c:v>43858.1730415475</c:v>
                </c:pt>
                <c:pt idx="1">
                  <c:v>43792.2426243635</c:v>
                </c:pt>
                <c:pt idx="2">
                  <c:v>43741.7254964431</c:v>
                </c:pt>
                <c:pt idx="3">
                  <c:v>43706.2956298976</c:v>
                </c:pt>
                <c:pt idx="4">
                  <c:v>43685.6436518141</c:v>
                </c:pt>
                <c:pt idx="5">
                  <c:v>43679.475857804</c:v>
                </c:pt>
                <c:pt idx="6">
                  <c:v>43687.5132944927</c:v>
                </c:pt>
                <c:pt idx="7">
                  <c:v>43709.4909054014</c:v>
                </c:pt>
                <c:pt idx="8">
                  <c:v>43745.1567351734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87680"/>
        <c:axId val="167686144"/>
      </c:scatterChart>
      <c:valAx>
        <c:axId val="16768768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91111111111111"/>
              <c:y val="0.8685008160410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7686144"/>
        <c:crosses val="autoZero"/>
        <c:crossBetween val="midCat"/>
      </c:valAx>
      <c:valAx>
        <c:axId val="167686144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Z, руб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76876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'Расчет с шагом 0,25'!$E$1</c:f>
              <c:strCache>
                <c:ptCount val="1"/>
                <c:pt idx="0">
                  <c:v>dв, м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'Расчет с шагом 0,25'!$D$2:$D$14</c:f>
              <c:numCache>
                <c:formatCode>General</c:formatCode>
                <c:ptCount val="13"/>
                <c:pt idx="0">
                  <c:v>2</c:v>
                </c:pt>
                <c:pt idx="1">
                  <c:v>2.025</c:v>
                </c:pt>
                <c:pt idx="2">
                  <c:v>2.05</c:v>
                </c:pt>
                <c:pt idx="3">
                  <c:v>2.075</c:v>
                </c:pt>
                <c:pt idx="4">
                  <c:v>2.1</c:v>
                </c:pt>
                <c:pt idx="5">
                  <c:v>2.125</c:v>
                </c:pt>
                <c:pt idx="6">
                  <c:v>2.15</c:v>
                </c:pt>
                <c:pt idx="7">
                  <c:v>2.175</c:v>
                </c:pt>
                <c:pt idx="8">
                  <c:v>2.2</c:v>
                </c:pt>
              </c:numCache>
            </c:numRef>
          </c:xVal>
          <c:yVal>
            <c:numRef>
              <c:f>'Расчет с шагом 0,25'!$E$2:$E$14</c:f>
              <c:numCache>
                <c:formatCode>General</c:formatCode>
                <c:ptCount val="13"/>
                <c:pt idx="0">
                  <c:v>0.195443886852075</c:v>
                </c:pt>
                <c:pt idx="1">
                  <c:v>0.194233696350229</c:v>
                </c:pt>
                <c:pt idx="2">
                  <c:v>0.193045711528028</c:v>
                </c:pt>
                <c:pt idx="3">
                  <c:v>0.191879261504506</c:v>
                </c:pt>
                <c:pt idx="4">
                  <c:v>0.190733703436285</c:v>
                </c:pt>
                <c:pt idx="5">
                  <c:v>0.189608421028793</c:v>
                </c:pt>
                <c:pt idx="6">
                  <c:v>0.188502823142998</c:v>
                </c:pt>
                <c:pt idx="7">
                  <c:v>0.187416342490463</c:v>
                </c:pt>
                <c:pt idx="8">
                  <c:v>0.186348434410202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68433"/>
        <c:axId val="596871556"/>
      </c:scatterChart>
      <c:valAx>
        <c:axId val="291368433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ω, м/с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96871556"/>
        <c:crosses val="autoZero"/>
        <c:crossBetween val="midCat"/>
      </c:valAx>
      <c:valAx>
        <c:axId val="596871556"/>
        <c:scaling>
          <c:orientation val="minMax"/>
          <c:min val="0.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dв, м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91368433"/>
        <c:crosses val="autoZero"/>
        <c:crossBetween val="midCat"/>
        <c:majorUnit val="0.01"/>
        <c:minorUnit val="0.0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ru-RU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Стр (дел.3)'!$I$1</c:f>
              <c:strCache>
                <c:ptCount val="1"/>
                <c:pt idx="0">
                  <c:v>Ктр,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Стр (дел.3)'!$D$2:$D$10</c:f>
              <c:numCache>
                <c:formatCode>0.000</c:formatCode>
                <c:ptCount val="9"/>
                <c:pt idx="0">
                  <c:v>1.4</c:v>
                </c:pt>
                <c:pt idx="1">
                  <c:v>1.425</c:v>
                </c:pt>
                <c:pt idx="2">
                  <c:v>1.45</c:v>
                </c:pt>
                <c:pt idx="3">
                  <c:v>1.475</c:v>
                </c:pt>
                <c:pt idx="4">
                  <c:v>1.5</c:v>
                </c:pt>
                <c:pt idx="5">
                  <c:v>1.525</c:v>
                </c:pt>
                <c:pt idx="6">
                  <c:v>1.55</c:v>
                </c:pt>
                <c:pt idx="7">
                  <c:v>1.575</c:v>
                </c:pt>
                <c:pt idx="8">
                  <c:v>1.6</c:v>
                </c:pt>
              </c:numCache>
            </c:numRef>
          </c:xVal>
          <c:yVal>
            <c:numRef>
              <c:f>'Изменение параметра Стр (дел.3)'!$I$2:$I$10</c:f>
              <c:numCache>
                <c:formatCode>0.000</c:formatCode>
                <c:ptCount val="9"/>
                <c:pt idx="0">
                  <c:v>103031.25</c:v>
                </c:pt>
                <c:pt idx="1">
                  <c:v>101223.684210526</c:v>
                </c:pt>
                <c:pt idx="2">
                  <c:v>99478.4482758619</c:v>
                </c:pt>
                <c:pt idx="3">
                  <c:v>97792.372881356</c:v>
                </c:pt>
                <c:pt idx="4">
                  <c:v>96162.5</c:v>
                </c:pt>
                <c:pt idx="5">
                  <c:v>94586.0655737705</c:v>
                </c:pt>
                <c:pt idx="6">
                  <c:v>93060.4838709679</c:v>
                </c:pt>
                <c:pt idx="7">
                  <c:v>91583.3333333333</c:v>
                </c:pt>
                <c:pt idx="8">
                  <c:v>90152.3437500001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22496"/>
        <c:axId val="142924032"/>
      </c:scatterChart>
      <c:valAx>
        <c:axId val="14292249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ω, м/с</a:t>
                </a:r>
                <a:endParaRPr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42924032"/>
        <c:crosses val="autoZero"/>
        <c:crossBetween val="midCat"/>
      </c:valAx>
      <c:valAx>
        <c:axId val="14292403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Ктр, руб</a:t>
                </a:r>
                <a:endParaRPr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429224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cs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Стр (дел.3)'!$M$1</c:f>
              <c:strCache>
                <c:ptCount val="1"/>
                <c:pt idx="0">
                  <c:v>U,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Стр (дел.3)'!$D$2:$D$10</c:f>
              <c:numCache>
                <c:formatCode>0.000</c:formatCode>
                <c:ptCount val="9"/>
                <c:pt idx="0">
                  <c:v>1.4</c:v>
                </c:pt>
                <c:pt idx="1">
                  <c:v>1.425</c:v>
                </c:pt>
                <c:pt idx="2">
                  <c:v>1.45</c:v>
                </c:pt>
                <c:pt idx="3">
                  <c:v>1.475</c:v>
                </c:pt>
                <c:pt idx="4">
                  <c:v>1.5</c:v>
                </c:pt>
                <c:pt idx="5">
                  <c:v>1.525</c:v>
                </c:pt>
                <c:pt idx="6">
                  <c:v>1.55</c:v>
                </c:pt>
                <c:pt idx="7">
                  <c:v>1.575</c:v>
                </c:pt>
                <c:pt idx="8">
                  <c:v>1.6</c:v>
                </c:pt>
              </c:numCache>
            </c:numRef>
          </c:xVal>
          <c:yVal>
            <c:numRef>
              <c:f>'Изменение параметра Стр (дел.3)'!$M$2:$M$10</c:f>
              <c:numCache>
                <c:formatCode>0.000</c:formatCode>
                <c:ptCount val="9"/>
                <c:pt idx="0">
                  <c:v>4987.64888003142</c:v>
                </c:pt>
                <c:pt idx="1">
                  <c:v>5195.67214511133</c:v>
                </c:pt>
                <c:pt idx="2">
                  <c:v>5408.62392396917</c:v>
                </c:pt>
                <c:pt idx="3">
                  <c:v>5626.53659868195</c:v>
                </c:pt>
                <c:pt idx="4">
                  <c:v>5849.44227333294</c:v>
                </c:pt>
                <c:pt idx="5">
                  <c:v>6077.37278105094</c:v>
                </c:pt>
                <c:pt idx="6">
                  <c:v>6310.35969075744</c:v>
                </c:pt>
                <c:pt idx="7">
                  <c:v>6548.43431363826</c:v>
                </c:pt>
                <c:pt idx="8">
                  <c:v>6791.62770935525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59712"/>
        <c:axId val="165861248"/>
      </c:scatterChart>
      <c:valAx>
        <c:axId val="16585971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5861248"/>
        <c:crosses val="autoZero"/>
        <c:crossBetween val="midCat"/>
      </c:valAx>
      <c:valAx>
        <c:axId val="165861248"/>
        <c:scaling>
          <c:orientation val="minMax"/>
          <c:min val="3000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U, руб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58597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Стр (дел.3)'!$N$1</c:f>
              <c:strCache>
                <c:ptCount val="1"/>
                <c:pt idx="0">
                  <c:v>Z,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Стр (дел.3)'!$D$2:$D$10</c:f>
              <c:numCache>
                <c:formatCode>0.000</c:formatCode>
                <c:ptCount val="9"/>
                <c:pt idx="0">
                  <c:v>1.4</c:v>
                </c:pt>
                <c:pt idx="1">
                  <c:v>1.425</c:v>
                </c:pt>
                <c:pt idx="2">
                  <c:v>1.45</c:v>
                </c:pt>
                <c:pt idx="3">
                  <c:v>1.475</c:v>
                </c:pt>
                <c:pt idx="4">
                  <c:v>1.5</c:v>
                </c:pt>
                <c:pt idx="5">
                  <c:v>1.525</c:v>
                </c:pt>
                <c:pt idx="6">
                  <c:v>1.55</c:v>
                </c:pt>
                <c:pt idx="7">
                  <c:v>1.575</c:v>
                </c:pt>
                <c:pt idx="8">
                  <c:v>1.6</c:v>
                </c:pt>
              </c:numCache>
            </c:numRef>
          </c:xVal>
          <c:yVal>
            <c:numRef>
              <c:f>'Изменение параметра Стр (дел.3)'!$N$2:$N$10</c:f>
              <c:numCache>
                <c:formatCode>0.000</c:formatCode>
                <c:ptCount val="9"/>
                <c:pt idx="0">
                  <c:v>20442.3363800314</c:v>
                </c:pt>
                <c:pt idx="1">
                  <c:v>20379.2247766903</c:v>
                </c:pt>
                <c:pt idx="2">
                  <c:v>20330.3911653485</c:v>
                </c:pt>
                <c:pt idx="3">
                  <c:v>20295.3925308854</c:v>
                </c:pt>
                <c:pt idx="4">
                  <c:v>20273.8172733329</c:v>
                </c:pt>
                <c:pt idx="5">
                  <c:v>20265.2826171165</c:v>
                </c:pt>
                <c:pt idx="6">
                  <c:v>20269.4322714026</c:v>
                </c:pt>
                <c:pt idx="7">
                  <c:v>20285.9343136383</c:v>
                </c:pt>
                <c:pt idx="8">
                  <c:v>20314.4792718553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89216"/>
        <c:axId val="168121472"/>
      </c:scatterChart>
      <c:valAx>
        <c:axId val="16768921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8121472"/>
        <c:crosses val="autoZero"/>
        <c:crossBetween val="midCat"/>
      </c:valAx>
      <c:valAx>
        <c:axId val="16812147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Z, руб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76892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Стр (умн.3)'!$I$1</c:f>
              <c:strCache>
                <c:ptCount val="1"/>
                <c:pt idx="0">
                  <c:v>Ктр,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Стр (умн.3)'!$D$2:$D$10</c:f>
              <c:numCache>
                <c:formatCode>0.000</c:formatCode>
                <c:ptCount val="9"/>
                <c:pt idx="0">
                  <c:v>2.9</c:v>
                </c:pt>
                <c:pt idx="1">
                  <c:v>2.925</c:v>
                </c:pt>
                <c:pt idx="2">
                  <c:v>2.95</c:v>
                </c:pt>
                <c:pt idx="3">
                  <c:v>2.975</c:v>
                </c:pt>
                <c:pt idx="4">
                  <c:v>3</c:v>
                </c:pt>
                <c:pt idx="5">
                  <c:v>3.025</c:v>
                </c:pt>
                <c:pt idx="6">
                  <c:v>3.05</c:v>
                </c:pt>
                <c:pt idx="7">
                  <c:v>3.075</c:v>
                </c:pt>
                <c:pt idx="8">
                  <c:v>3.1</c:v>
                </c:pt>
              </c:numCache>
            </c:numRef>
          </c:xVal>
          <c:yVal>
            <c:numRef>
              <c:f>'Изменение параметра Стр (умн.3)'!$I$2:$I$10</c:f>
              <c:numCache>
                <c:formatCode>0.000</c:formatCode>
                <c:ptCount val="9"/>
                <c:pt idx="0">
                  <c:v>447653.017241379</c:v>
                </c:pt>
                <c:pt idx="1">
                  <c:v>443826.923076923</c:v>
                </c:pt>
                <c:pt idx="2">
                  <c:v>440065.677966102</c:v>
                </c:pt>
                <c:pt idx="3">
                  <c:v>436367.647058824</c:v>
                </c:pt>
                <c:pt idx="4">
                  <c:v>432731.25</c:v>
                </c:pt>
                <c:pt idx="5">
                  <c:v>429154.958677687</c:v>
                </c:pt>
                <c:pt idx="6">
                  <c:v>425637.295081967</c:v>
                </c:pt>
                <c:pt idx="7">
                  <c:v>422176.829268293</c:v>
                </c:pt>
                <c:pt idx="8">
                  <c:v>418772.177419355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22496"/>
        <c:axId val="142924032"/>
      </c:scatterChart>
      <c:valAx>
        <c:axId val="14292249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ω, м/с</a:t>
                </a:r>
                <a:endParaRPr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42924032"/>
        <c:crosses val="autoZero"/>
        <c:crossBetween val="midCat"/>
      </c:valAx>
      <c:valAx>
        <c:axId val="14292403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sz="1200"/>
                  <a:t>Ктр, руб</a:t>
                </a:r>
                <a:endParaRPr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1429224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cs typeface="Times New Roman" panose="02020603050405020304" pitchFamily="18" charset="0"/>
        </a:defRPr>
      </a:pPr>
    </a:p>
  </c:txPr>
  <c:externalData r:id="rId1">
    <c:autoUpdate val="0"/>
  </c:externalData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ru-RU" sz="144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  <a:sym typeface="Times New Roman" panose="02020603050405020304" pitchFamily="18" charset="0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'Изменение параметра Стр (умн.3)'!$M$1</c:f>
              <c:strCache>
                <c:ptCount val="1"/>
                <c:pt idx="0">
                  <c:v>U, руб</c:v>
                </c:pt>
              </c:strCache>
            </c:strRef>
          </c:tx>
          <c:dLbls>
            <c:delete val="1"/>
          </c:dLbls>
          <c:xVal>
            <c:numRef>
              <c:f>'Изменение параметра Стр (умн.3)'!$D$2:$D$10</c:f>
              <c:numCache>
                <c:formatCode>0.000</c:formatCode>
                <c:ptCount val="9"/>
                <c:pt idx="0">
                  <c:v>2.9</c:v>
                </c:pt>
                <c:pt idx="1">
                  <c:v>2.925</c:v>
                </c:pt>
                <c:pt idx="2">
                  <c:v>2.95</c:v>
                </c:pt>
                <c:pt idx="3">
                  <c:v>2.975</c:v>
                </c:pt>
                <c:pt idx="4">
                  <c:v>3</c:v>
                </c:pt>
                <c:pt idx="5">
                  <c:v>3.025</c:v>
                </c:pt>
                <c:pt idx="6">
                  <c:v>3.05</c:v>
                </c:pt>
                <c:pt idx="7">
                  <c:v>3.075</c:v>
                </c:pt>
                <c:pt idx="8">
                  <c:v>3.1</c:v>
                </c:pt>
              </c:numCache>
            </c:numRef>
          </c:xVal>
          <c:yVal>
            <c:numRef>
              <c:f>'Изменение параметра Стр (умн.3)'!$M$2:$M$10</c:f>
              <c:numCache>
                <c:formatCode>0.000</c:formatCode>
                <c:ptCount val="9"/>
                <c:pt idx="0">
                  <c:v>27193.2736351548</c:v>
                </c:pt>
                <c:pt idx="1">
                  <c:v>27747.1874223382</c:v>
                </c:pt>
                <c:pt idx="2">
                  <c:v>28307.6340236394</c:v>
                </c:pt>
                <c:pt idx="3">
                  <c:v>28874.6360912551</c:v>
                </c:pt>
                <c:pt idx="4">
                  <c:v>29448.216181598</c:v>
                </c:pt>
                <c:pt idx="5">
                  <c:v>30028.3967565017</c:v>
                </c:pt>
                <c:pt idx="6">
                  <c:v>30615.2001844006</c:v>
                </c:pt>
                <c:pt idx="7">
                  <c:v>31208.6487414854</c:v>
                </c:pt>
                <c:pt idx="8">
                  <c:v>31808.7646128348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59712"/>
        <c:axId val="165861248"/>
      </c:scatterChart>
      <c:valAx>
        <c:axId val="16585971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ω, м/с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5861248"/>
        <c:crosses val="autoZero"/>
        <c:crossBetween val="midCat"/>
      </c:valAx>
      <c:valAx>
        <c:axId val="165861248"/>
        <c:scaling>
          <c:orientation val="minMax"/>
          <c:min val="3000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ru-RU"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sz="1200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U, руб</a:t>
                </a:r>
                <a:endParaRPr sz="1200"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  <a:sym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</a:p>
        </c:txPr>
        <c:crossAx val="1658597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lang="ru-RU" sz="1200"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1859280</xdr:colOff>
      <xdr:row>30</xdr:row>
      <xdr:rowOff>23495</xdr:rowOff>
    </xdr:from>
    <xdr:to>
      <xdr:col>22</xdr:col>
      <xdr:colOff>297180</xdr:colOff>
      <xdr:row>44</xdr:row>
      <xdr:rowOff>99695</xdr:rowOff>
    </xdr:to>
    <xdr:graphicFrame>
      <xdr:nvGraphicFramePr>
        <xdr:cNvPr id="2" name="Диаграмма 1"/>
        <xdr:cNvGraphicFramePr/>
      </xdr:nvGraphicFramePr>
      <xdr:xfrm>
        <a:off x="10079355" y="575754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</xdr:colOff>
      <xdr:row>15</xdr:row>
      <xdr:rowOff>41910</xdr:rowOff>
    </xdr:from>
    <xdr:to>
      <xdr:col>22</xdr:col>
      <xdr:colOff>308610</xdr:colOff>
      <xdr:row>29</xdr:row>
      <xdr:rowOff>118110</xdr:rowOff>
    </xdr:to>
    <xdr:graphicFrame>
      <xdr:nvGraphicFramePr>
        <xdr:cNvPr id="3" name="Диаграмма 2"/>
        <xdr:cNvGraphicFramePr/>
      </xdr:nvGraphicFramePr>
      <xdr:xfrm>
        <a:off x="10090785" y="291846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8255</xdr:colOff>
      <xdr:row>0</xdr:row>
      <xdr:rowOff>635</xdr:rowOff>
    </xdr:from>
    <xdr:to>
      <xdr:col>22</xdr:col>
      <xdr:colOff>311694</xdr:colOff>
      <xdr:row>14</xdr:row>
      <xdr:rowOff>57785</xdr:rowOff>
    </xdr:to>
    <xdr:graphicFrame>
      <xdr:nvGraphicFramePr>
        <xdr:cNvPr id="4" name="Диаграмма 3"/>
        <xdr:cNvGraphicFramePr/>
      </xdr:nvGraphicFramePr>
      <xdr:xfrm>
        <a:off x="10095230" y="635"/>
        <a:ext cx="457009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499745</xdr:colOff>
      <xdr:row>14</xdr:row>
      <xdr:rowOff>173355</xdr:rowOff>
    </xdr:from>
    <xdr:to>
      <xdr:col>14</xdr:col>
      <xdr:colOff>1833245</xdr:colOff>
      <xdr:row>29</xdr:row>
      <xdr:rowOff>59055</xdr:rowOff>
    </xdr:to>
    <xdr:graphicFrame>
      <xdr:nvGraphicFramePr>
        <xdr:cNvPr id="11" name="Диаграмма 10"/>
        <xdr:cNvGraphicFramePr/>
      </xdr:nvGraphicFramePr>
      <xdr:xfrm>
        <a:off x="5481320" y="285940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1485900</xdr:colOff>
      <xdr:row>29</xdr:row>
      <xdr:rowOff>102235</xdr:rowOff>
    </xdr:from>
    <xdr:to>
      <xdr:col>21</xdr:col>
      <xdr:colOff>533400</xdr:colOff>
      <xdr:row>43</xdr:row>
      <xdr:rowOff>178435</xdr:rowOff>
    </xdr:to>
    <xdr:graphicFrame>
      <xdr:nvGraphicFramePr>
        <xdr:cNvPr id="10" name="Диаграмма 9"/>
        <xdr:cNvGraphicFramePr/>
      </xdr:nvGraphicFramePr>
      <xdr:xfrm>
        <a:off x="9705975" y="564578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1496695</xdr:colOff>
      <xdr:row>14</xdr:row>
      <xdr:rowOff>121285</xdr:rowOff>
    </xdr:from>
    <xdr:to>
      <xdr:col>21</xdr:col>
      <xdr:colOff>544195</xdr:colOff>
      <xdr:row>29</xdr:row>
      <xdr:rowOff>6985</xdr:rowOff>
    </xdr:to>
    <xdr:graphicFrame>
      <xdr:nvGraphicFramePr>
        <xdr:cNvPr id="11" name="Диаграмма 10"/>
        <xdr:cNvGraphicFramePr/>
      </xdr:nvGraphicFramePr>
      <xdr:xfrm>
        <a:off x="9716770" y="280733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1493520</xdr:colOff>
      <xdr:row>0</xdr:row>
      <xdr:rowOff>635</xdr:rowOff>
    </xdr:from>
    <xdr:to>
      <xdr:col>21</xdr:col>
      <xdr:colOff>539115</xdr:colOff>
      <xdr:row>14</xdr:row>
      <xdr:rowOff>57785</xdr:rowOff>
    </xdr:to>
    <xdr:graphicFrame>
      <xdr:nvGraphicFramePr>
        <xdr:cNvPr id="12" name="Диаграмма 11"/>
        <xdr:cNvGraphicFramePr/>
      </xdr:nvGraphicFramePr>
      <xdr:xfrm>
        <a:off x="9713595" y="635"/>
        <a:ext cx="457009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0.08542</cdr:x>
      <cdr:y>0.05903</cdr:y>
    </cdr:from>
    <cdr:to>
      <cdr:x>0.28542</cdr:x>
      <cdr:y>0.14931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390525" y="161925"/>
          <a:ext cx="914400" cy="24765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3" name="Прямоугольник 2"/>
        <cdr:cNvSpPr/>
      </cdr:nvSpPr>
      <cdr:spPr xmlns:a="http://schemas.openxmlformats.org/drawingml/2006/main">
        <a:xfrm xmlns:a="http://schemas.openxmlformats.org/drawingml/2006/main">
          <a:off x="3705225" y="253365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4" name="Прямоугольник 3"/>
        <cdr:cNvSpPr/>
      </cdr:nvSpPr>
      <cdr:spPr xmlns:a="http://schemas.openxmlformats.org/drawingml/2006/main">
        <a:xfrm xmlns:a="http://schemas.openxmlformats.org/drawingml/2006/main">
          <a:off x="3695700" y="2486025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cdr:txBody>
    </cdr:sp>
  </cdr:relSizeAnchor>
  <cdr:relSizeAnchor xmlns:cdr="http://schemas.openxmlformats.org/drawingml/2006/chartDrawing">
    <cdr:from>
      <cdr:x>0.77292</cdr:x>
      <cdr:y>0.82292</cdr:y>
    </cdr:from>
    <cdr:to>
      <cdr:x>0.97292</cdr:x>
      <cdr:y>0.91667</cdr:y>
    </cdr:to>
    <cdr:sp>
      <cdr:nvSpPr>
        <cdr:cNvPr id="5" name="Прямоугольник 4"/>
        <cdr:cNvSpPr/>
      </cdr:nvSpPr>
      <cdr:spPr xmlns:a="http://schemas.openxmlformats.org/drawingml/2006/main">
        <a:xfrm xmlns:a="http://schemas.openxmlformats.org/drawingml/2006/main">
          <a:off x="3533775" y="2257425"/>
          <a:ext cx="914400" cy="2571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14</xdr:row>
      <xdr:rowOff>180975</xdr:rowOff>
    </xdr:from>
    <xdr:to>
      <xdr:col>8</xdr:col>
      <xdr:colOff>352425</xdr:colOff>
      <xdr:row>29</xdr:row>
      <xdr:rowOff>66675</xdr:rowOff>
    </xdr:to>
    <xdr:graphicFrame>
      <xdr:nvGraphicFramePr>
        <xdr:cNvPr id="2" name="Диаграмма 1"/>
        <xdr:cNvGraphicFramePr/>
      </xdr:nvGraphicFramePr>
      <xdr:xfrm>
        <a:off x="0" y="286702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15</xdr:row>
      <xdr:rowOff>19050</xdr:rowOff>
    </xdr:from>
    <xdr:to>
      <xdr:col>14</xdr:col>
      <xdr:colOff>1019175</xdr:colOff>
      <xdr:row>29</xdr:row>
      <xdr:rowOff>95250</xdr:rowOff>
    </xdr:to>
    <xdr:graphicFrame>
      <xdr:nvGraphicFramePr>
        <xdr:cNvPr id="3" name="Диаграмма 2"/>
        <xdr:cNvGraphicFramePr/>
      </xdr:nvGraphicFramePr>
      <xdr:xfrm>
        <a:off x="4667250" y="28956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1136197</xdr:colOff>
      <xdr:row>15</xdr:row>
      <xdr:rowOff>17689</xdr:rowOff>
    </xdr:from>
    <xdr:to>
      <xdr:col>21</xdr:col>
      <xdr:colOff>182336</xdr:colOff>
      <xdr:row>29</xdr:row>
      <xdr:rowOff>93889</xdr:rowOff>
    </xdr:to>
    <xdr:graphicFrame>
      <xdr:nvGraphicFramePr>
        <xdr:cNvPr id="4" name="Диаграмма 3"/>
        <xdr:cNvGraphicFramePr/>
      </xdr:nvGraphicFramePr>
      <xdr:xfrm>
        <a:off x="9356090" y="2893695"/>
        <a:ext cx="457073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474008</xdr:colOff>
      <xdr:row>27</xdr:row>
      <xdr:rowOff>21851</xdr:rowOff>
    </xdr:from>
    <xdr:to>
      <xdr:col>21</xdr:col>
      <xdr:colOff>178173</xdr:colOff>
      <xdr:row>28</xdr:row>
      <xdr:rowOff>145676</xdr:rowOff>
    </xdr:to>
    <xdr:sp>
      <xdr:nvSpPr>
        <xdr:cNvPr id="5" name="TextBox 1"/>
        <xdr:cNvSpPr txBox="1"/>
      </xdr:nvSpPr>
      <xdr:spPr>
        <a:xfrm>
          <a:off x="12999085" y="5184140"/>
          <a:ext cx="923290" cy="3143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l-GR" sz="1100" b="1"/>
            <a:t>ω, </a:t>
          </a:r>
          <a:r>
            <a:rPr lang="ru-RU" sz="1100" b="1"/>
            <a:t>м/с</a:t>
          </a:r>
          <a:endParaRPr lang="ru-RU" sz="1100" b="1"/>
        </a:p>
      </xdr:txBody>
    </xdr:sp>
    <xdr:clientData/>
  </xdr:twoCellAnchor>
  <xdr:twoCellAnchor>
    <xdr:from>
      <xdr:col>14</xdr:col>
      <xdr:colOff>1165411</xdr:colOff>
      <xdr:row>15</xdr:row>
      <xdr:rowOff>145676</xdr:rowOff>
    </xdr:from>
    <xdr:to>
      <xdr:col>15</xdr:col>
      <xdr:colOff>208429</xdr:colOff>
      <xdr:row>20</xdr:row>
      <xdr:rowOff>107576</xdr:rowOff>
    </xdr:to>
    <xdr:sp>
      <xdr:nvSpPr>
        <xdr:cNvPr id="6" name="TextBox 1"/>
        <xdr:cNvSpPr txBox="1"/>
      </xdr:nvSpPr>
      <xdr:spPr>
        <a:xfrm>
          <a:off x="9385300" y="3021965"/>
          <a:ext cx="909955" cy="9144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/>
            <a:t>Z,</a:t>
          </a:r>
          <a:r>
            <a:rPr lang="en-US" sz="1100" b="1" baseline="0"/>
            <a:t> </a:t>
          </a:r>
          <a:r>
            <a:rPr lang="ru-RU" sz="1100" b="1" baseline="0"/>
            <a:t>руб</a:t>
          </a:r>
          <a:endParaRPr lang="ru-RU" sz="1100" b="1"/>
        </a:p>
      </xdr:txBody>
    </xdr:sp>
    <xdr:clientData/>
  </xdr:twoCellAnchor>
  <xdr:twoCellAnchor>
    <xdr:from>
      <xdr:col>14</xdr:col>
      <xdr:colOff>68915</xdr:colOff>
      <xdr:row>27</xdr:row>
      <xdr:rowOff>7844</xdr:rowOff>
    </xdr:from>
    <xdr:to>
      <xdr:col>14</xdr:col>
      <xdr:colOff>983315</xdr:colOff>
      <xdr:row>28</xdr:row>
      <xdr:rowOff>131669</xdr:rowOff>
    </xdr:to>
    <xdr:sp>
      <xdr:nvSpPr>
        <xdr:cNvPr id="7" name="TextBox 1"/>
        <xdr:cNvSpPr txBox="1"/>
      </xdr:nvSpPr>
      <xdr:spPr>
        <a:xfrm>
          <a:off x="8288655" y="5170170"/>
          <a:ext cx="914400" cy="3143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l-GR" sz="1100" b="1"/>
            <a:t>ω, </a:t>
          </a:r>
          <a:r>
            <a:rPr lang="ru-RU" sz="1100" b="1"/>
            <a:t>м/с</a:t>
          </a:r>
          <a:endParaRPr lang="ru-RU" sz="1100" b="1"/>
        </a:p>
      </xdr:txBody>
    </xdr:sp>
    <xdr:clientData/>
  </xdr:twoCellAnchor>
  <xdr:twoCellAnchor>
    <xdr:from>
      <xdr:col>8</xdr:col>
      <xdr:colOff>661146</xdr:colOff>
      <xdr:row>15</xdr:row>
      <xdr:rowOff>179294</xdr:rowOff>
    </xdr:from>
    <xdr:to>
      <xdr:col>10</xdr:col>
      <xdr:colOff>275664</xdr:colOff>
      <xdr:row>20</xdr:row>
      <xdr:rowOff>141194</xdr:rowOff>
    </xdr:to>
    <xdr:sp>
      <xdr:nvSpPr>
        <xdr:cNvPr id="8" name="TextBox 2"/>
        <xdr:cNvSpPr txBox="1"/>
      </xdr:nvSpPr>
      <xdr:spPr>
        <a:xfrm>
          <a:off x="4880610" y="3055620"/>
          <a:ext cx="909955" cy="9144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1"/>
            <a:t>U</a:t>
          </a:r>
          <a:r>
            <a:rPr lang="ru-RU" sz="1100" b="1"/>
            <a:t>,</a:t>
          </a:r>
          <a:r>
            <a:rPr lang="ru-RU" sz="1100" b="1" baseline="0"/>
            <a:t> руб</a:t>
          </a:r>
          <a:endParaRPr lang="ru-RU" sz="1100" b="1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0.08542</cdr:x>
      <cdr:y>0.05903</cdr:y>
    </cdr:from>
    <cdr:to>
      <cdr:x>0.28542</cdr:x>
      <cdr:y>0.14931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390525" y="161925"/>
          <a:ext cx="914400" cy="24765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Ктр, руб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3" name="Прямоугольник 2"/>
        <cdr:cNvSpPr/>
      </cdr:nvSpPr>
      <cdr:spPr xmlns:a="http://schemas.openxmlformats.org/drawingml/2006/main">
        <a:xfrm xmlns:a="http://schemas.openxmlformats.org/drawingml/2006/main">
          <a:off x="3705225" y="253365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4" name="Прямоугольник 3"/>
        <cdr:cNvSpPr/>
      </cdr:nvSpPr>
      <cdr:spPr xmlns:a="http://schemas.openxmlformats.org/drawingml/2006/main">
        <a:xfrm xmlns:a="http://schemas.openxmlformats.org/drawingml/2006/main">
          <a:off x="3695700" y="2486025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0.77292</cdr:x>
      <cdr:y>0.82292</cdr:y>
    </cdr:from>
    <cdr:to>
      <cdr:x>0.97292</cdr:x>
      <cdr:y>0.91667</cdr:y>
    </cdr:to>
    <cdr:sp>
      <cdr:nvSpPr>
        <cdr:cNvPr id="5" name="Прямоугольник 4"/>
        <cdr:cNvSpPr/>
      </cdr:nvSpPr>
      <cdr:spPr xmlns:a="http://schemas.openxmlformats.org/drawingml/2006/main">
        <a:xfrm xmlns:a="http://schemas.openxmlformats.org/drawingml/2006/main">
          <a:off x="3533775" y="2257425"/>
          <a:ext cx="914400" cy="2571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r>
            <a:rPr lang="el-GR" sz="1100"/>
            <a:t>ω, 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м/с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171450</xdr:colOff>
      <xdr:row>0</xdr:row>
      <xdr:rowOff>66675</xdr:rowOff>
    </xdr:from>
    <xdr:to>
      <xdr:col>9</xdr:col>
      <xdr:colOff>476250</xdr:colOff>
      <xdr:row>14</xdr:row>
      <xdr:rowOff>142875</xdr:rowOff>
    </xdr:to>
    <xdr:graphicFrame>
      <xdr:nvGraphicFramePr>
        <xdr:cNvPr id="2" name="Диаграмма 1"/>
        <xdr:cNvGraphicFramePr/>
      </xdr:nvGraphicFramePr>
      <xdr:xfrm>
        <a:off x="1762125" y="666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180975</xdr:colOff>
      <xdr:row>17</xdr:row>
      <xdr:rowOff>95250</xdr:rowOff>
    </xdr:from>
    <xdr:ext cx="184731" cy="264560"/>
    <xdr:sp>
      <xdr:nvSpPr>
        <xdr:cNvPr id="3" name="TextBox 2"/>
        <xdr:cNvSpPr txBox="1"/>
      </xdr:nvSpPr>
      <xdr:spPr>
        <a:xfrm>
          <a:off x="4210050" y="3333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0.04792</cdr:x>
      <cdr:y>0.13194</cdr:y>
    </cdr:from>
    <cdr:to>
      <cdr:x>0.24792</cdr:x>
      <cdr:y>0.46528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219075" y="36195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0.79375</cdr:x>
      <cdr:y>0.85764</cdr:y>
    </cdr:from>
    <cdr:to>
      <cdr:x>0.99375</cdr:x>
      <cdr:y>1</cdr:y>
    </cdr:to>
    <cdr:sp>
      <cdr:nvSpPr>
        <cdr:cNvPr id="4" name="Прямоугольник 3"/>
        <cdr:cNvSpPr/>
      </cdr:nvSpPr>
      <cdr:spPr xmlns:a="http://schemas.openxmlformats.org/drawingml/2006/main">
        <a:xfrm xmlns:a="http://schemas.openxmlformats.org/drawingml/2006/main">
          <a:off x="3629025" y="2352674"/>
          <a:ext cx="914400" cy="39052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0.08542</cdr:x>
      <cdr:y>0.05903</cdr:y>
    </cdr:from>
    <cdr:to>
      <cdr:x>0.28542</cdr:x>
      <cdr:y>0.14931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390525" y="161925"/>
          <a:ext cx="914400" cy="24765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3" name="Прямоугольник 2"/>
        <cdr:cNvSpPr/>
      </cdr:nvSpPr>
      <cdr:spPr xmlns:a="http://schemas.openxmlformats.org/drawingml/2006/main">
        <a:xfrm xmlns:a="http://schemas.openxmlformats.org/drawingml/2006/main">
          <a:off x="3705225" y="253365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4" name="Прямоугольник 3"/>
        <cdr:cNvSpPr/>
      </cdr:nvSpPr>
      <cdr:spPr xmlns:a="http://schemas.openxmlformats.org/drawingml/2006/main">
        <a:xfrm xmlns:a="http://schemas.openxmlformats.org/drawingml/2006/main">
          <a:off x="3695700" y="2486025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0.77292</cdr:x>
      <cdr:y>0.82292</cdr:y>
    </cdr:from>
    <cdr:to>
      <cdr:x>0.97292</cdr:x>
      <cdr:y>0.91667</cdr:y>
    </cdr:to>
    <cdr:sp>
      <cdr:nvSpPr>
        <cdr:cNvPr id="5" name="Прямоугольник 4"/>
        <cdr:cNvSpPr/>
      </cdr:nvSpPr>
      <cdr:spPr xmlns:a="http://schemas.openxmlformats.org/drawingml/2006/main">
        <a:xfrm xmlns:a="http://schemas.openxmlformats.org/drawingml/2006/main">
          <a:off x="3533775" y="2257425"/>
          <a:ext cx="914400" cy="2571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12065</xdr:colOff>
      <xdr:row>29</xdr:row>
      <xdr:rowOff>103505</xdr:rowOff>
    </xdr:from>
    <xdr:to>
      <xdr:col>22</xdr:col>
      <xdr:colOff>316865</xdr:colOff>
      <xdr:row>43</xdr:row>
      <xdr:rowOff>179705</xdr:rowOff>
    </xdr:to>
    <xdr:graphicFrame>
      <xdr:nvGraphicFramePr>
        <xdr:cNvPr id="2" name="Диаграмма 1"/>
        <xdr:cNvGraphicFramePr/>
      </xdr:nvGraphicFramePr>
      <xdr:xfrm>
        <a:off x="10099040" y="564705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22860</xdr:colOff>
      <xdr:row>14</xdr:row>
      <xdr:rowOff>122555</xdr:rowOff>
    </xdr:from>
    <xdr:to>
      <xdr:col>22</xdr:col>
      <xdr:colOff>327660</xdr:colOff>
      <xdr:row>29</xdr:row>
      <xdr:rowOff>8255</xdr:rowOff>
    </xdr:to>
    <xdr:graphicFrame>
      <xdr:nvGraphicFramePr>
        <xdr:cNvPr id="3" name="Диаграмма 2"/>
        <xdr:cNvGraphicFramePr/>
      </xdr:nvGraphicFramePr>
      <xdr:xfrm>
        <a:off x="10109835" y="280860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19685</xdr:colOff>
      <xdr:row>0</xdr:row>
      <xdr:rowOff>1270</xdr:rowOff>
    </xdr:from>
    <xdr:to>
      <xdr:col>22</xdr:col>
      <xdr:colOff>323124</xdr:colOff>
      <xdr:row>14</xdr:row>
      <xdr:rowOff>58420</xdr:rowOff>
    </xdr:to>
    <xdr:graphicFrame>
      <xdr:nvGraphicFramePr>
        <xdr:cNvPr id="4" name="Диаграмма 3"/>
        <xdr:cNvGraphicFramePr/>
      </xdr:nvGraphicFramePr>
      <xdr:xfrm>
        <a:off x="10106660" y="1270"/>
        <a:ext cx="457009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0.08542</cdr:x>
      <cdr:y>0.05903</cdr:y>
    </cdr:from>
    <cdr:to>
      <cdr:x>0.28542</cdr:x>
      <cdr:y>0.14931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390525" y="161925"/>
          <a:ext cx="914400" cy="24765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3" name="Прямоугольник 2"/>
        <cdr:cNvSpPr/>
      </cdr:nvSpPr>
      <cdr:spPr xmlns:a="http://schemas.openxmlformats.org/drawingml/2006/main">
        <a:xfrm xmlns:a="http://schemas.openxmlformats.org/drawingml/2006/main">
          <a:off x="3705225" y="253365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4" name="Прямоугольник 3"/>
        <cdr:cNvSpPr/>
      </cdr:nvSpPr>
      <cdr:spPr xmlns:a="http://schemas.openxmlformats.org/drawingml/2006/main">
        <a:xfrm xmlns:a="http://schemas.openxmlformats.org/drawingml/2006/main">
          <a:off x="3695700" y="2486025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  <cdr:relSizeAnchor xmlns:cdr="http://schemas.openxmlformats.org/drawingml/2006/chartDrawing">
    <cdr:from>
      <cdr:x>0.77292</cdr:x>
      <cdr:y>0.82292</cdr:y>
    </cdr:from>
    <cdr:to>
      <cdr:x>0.97292</cdr:x>
      <cdr:y>0.91667</cdr:y>
    </cdr:to>
    <cdr:sp>
      <cdr:nvSpPr>
        <cdr:cNvPr id="5" name="Прямоугольник 4"/>
        <cdr:cNvSpPr/>
      </cdr:nvSpPr>
      <cdr:spPr xmlns:a="http://schemas.openxmlformats.org/drawingml/2006/main">
        <a:xfrm xmlns:a="http://schemas.openxmlformats.org/drawingml/2006/main">
          <a:off x="3533775" y="2257425"/>
          <a:ext cx="914400" cy="2571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0.78958</cdr:x>
      <cdr:y>0.80208</cdr:y>
    </cdr:from>
    <cdr:to>
      <cdr:x>0.98958</cdr:x>
      <cdr:y>0.91667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3609975" y="2200275"/>
          <a:ext cx="914400" cy="31432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wrap="none" rtlCol="0"/>
        <a:lstStyle>
          <a:lvl1pPr marL="0" indent="0">
            <a:defRPr sz="1100">
              <a:latin typeface="Calibri" panose="020F0502020204030204"/>
            </a:defRPr>
          </a:lvl1pPr>
          <a:lvl2pPr marL="457200" indent="0">
            <a:defRPr sz="1100">
              <a:latin typeface="Calibri" panose="020F0502020204030204"/>
            </a:defRPr>
          </a:lvl2pPr>
          <a:lvl3pPr marL="914400" indent="0">
            <a:defRPr sz="1100">
              <a:latin typeface="Calibri" panose="020F0502020204030204"/>
            </a:defRPr>
          </a:lvl3pPr>
          <a:lvl4pPr marL="1371600" indent="0">
            <a:defRPr sz="1100">
              <a:latin typeface="Calibri" panose="020F0502020204030204"/>
            </a:defRPr>
          </a:lvl4pPr>
          <a:lvl5pPr marL="1828800" indent="0">
            <a:defRPr sz="1100">
              <a:latin typeface="Calibri" panose="020F0502020204030204"/>
            </a:defRPr>
          </a:lvl5pPr>
          <a:lvl6pPr marL="2286000" indent="0">
            <a:defRPr sz="1100">
              <a:latin typeface="Calibri" panose="020F0502020204030204"/>
            </a:defRPr>
          </a:lvl6pPr>
          <a:lvl7pPr marL="2743200" indent="0">
            <a:defRPr sz="1100">
              <a:latin typeface="Calibri" panose="020F0502020204030204"/>
            </a:defRPr>
          </a:lvl7pPr>
          <a:lvl8pPr marL="3200400" indent="0">
            <a:defRPr sz="1100">
              <a:latin typeface="Calibri" panose="020F0502020204030204"/>
            </a:defRPr>
          </a:lvl8pPr>
          <a:lvl9pPr marL="3657600" indent="0">
            <a:defRPr sz="1100">
              <a:latin typeface="Calibri" panose="020F0502020204030204"/>
            </a:defRPr>
          </a:lvl9pPr>
        </a:lstStyle>
        <a:p>
          <a:endParaRPr lang="ru-RU" sz="1100" b="1"/>
        </a:p>
      </cdr:txBody>
    </cdr:sp>
  </cdr:relSizeAnchor>
  <cdr:relSizeAnchor xmlns:cdr="http://schemas.openxmlformats.org/drawingml/2006/chartDrawing">
    <cdr:from>
      <cdr:x>0.04167</cdr:x>
      <cdr:y>0.03125</cdr:y>
    </cdr:from>
    <cdr:to>
      <cdr:x>0.24167</cdr:x>
      <cdr:y>0.36458</cdr:y>
    </cdr:to>
    <cdr:sp>
      <cdr:nvSpPr>
        <cdr:cNvPr id="3" name="Прямоугольник 2"/>
        <cdr:cNvSpPr/>
      </cdr:nvSpPr>
      <cdr:spPr xmlns:a="http://schemas.openxmlformats.org/drawingml/2006/main">
        <a:xfrm xmlns:a="http://schemas.openxmlformats.org/drawingml/2006/main">
          <a:off x="190500" y="85725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wrap="none" rtlCol="0"/>
        <a:lstStyle>
          <a:lvl1pPr marL="0" indent="0">
            <a:defRPr sz="1100">
              <a:latin typeface="Calibri" panose="020F0502020204030204"/>
            </a:defRPr>
          </a:lvl1pPr>
          <a:lvl2pPr marL="457200" indent="0">
            <a:defRPr sz="1100">
              <a:latin typeface="Calibri" panose="020F0502020204030204"/>
            </a:defRPr>
          </a:lvl2pPr>
          <a:lvl3pPr marL="914400" indent="0">
            <a:defRPr sz="1100">
              <a:latin typeface="Calibri" panose="020F0502020204030204"/>
            </a:defRPr>
          </a:lvl3pPr>
          <a:lvl4pPr marL="1371600" indent="0">
            <a:defRPr sz="1100">
              <a:latin typeface="Calibri" panose="020F0502020204030204"/>
            </a:defRPr>
          </a:lvl4pPr>
          <a:lvl5pPr marL="1828800" indent="0">
            <a:defRPr sz="1100">
              <a:latin typeface="Calibri" panose="020F0502020204030204"/>
            </a:defRPr>
          </a:lvl5pPr>
          <a:lvl6pPr marL="2286000" indent="0">
            <a:defRPr sz="1100">
              <a:latin typeface="Calibri" panose="020F0502020204030204"/>
            </a:defRPr>
          </a:lvl6pPr>
          <a:lvl7pPr marL="2743200" indent="0">
            <a:defRPr sz="1100">
              <a:latin typeface="Calibri" panose="020F0502020204030204"/>
            </a:defRPr>
          </a:lvl7pPr>
          <a:lvl8pPr marL="3200400" indent="0">
            <a:defRPr sz="1100">
              <a:latin typeface="Calibri" panose="020F0502020204030204"/>
            </a:defRPr>
          </a:lvl8pPr>
          <a:lvl9pPr marL="3657600" indent="0">
            <a:defRPr sz="1100">
              <a:latin typeface="Calibri" panose="020F0502020204030204"/>
            </a:defRPr>
          </a:lvl9pPr>
        </a:lstStyle>
        <a:p>
          <a:endParaRPr lang="ru-RU" sz="11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200025</xdr:colOff>
      <xdr:row>16</xdr:row>
      <xdr:rowOff>38100</xdr:rowOff>
    </xdr:from>
    <xdr:ext cx="680636" cy="264560"/>
    <xdr:sp>
      <xdr:nvSpPr>
        <xdr:cNvPr id="5" name="TextBox 4"/>
        <xdr:cNvSpPr txBox="1"/>
      </xdr:nvSpPr>
      <xdr:spPr>
        <a:xfrm>
          <a:off x="200025" y="3105150"/>
          <a:ext cx="6800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Ктр, руб</a:t>
          </a:r>
          <a:endParaRPr lang="ru-RU" sz="1100" b="1"/>
        </a:p>
      </xdr:txBody>
    </xdr:sp>
    <xdr:clientData/>
  </xdr:oneCellAnchor>
  <xdr:twoCellAnchor>
    <xdr:from>
      <xdr:col>15</xdr:col>
      <xdr:colOff>38100</xdr:colOff>
      <xdr:row>29</xdr:row>
      <xdr:rowOff>121285</xdr:rowOff>
    </xdr:from>
    <xdr:to>
      <xdr:col>22</xdr:col>
      <xdr:colOff>409575</xdr:colOff>
      <xdr:row>44</xdr:row>
      <xdr:rowOff>6985</xdr:rowOff>
    </xdr:to>
    <xdr:graphicFrame>
      <xdr:nvGraphicFramePr>
        <xdr:cNvPr id="6" name="Диаграмма 5"/>
        <xdr:cNvGraphicFramePr/>
      </xdr:nvGraphicFramePr>
      <xdr:xfrm>
        <a:off x="8839200" y="566483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48895</xdr:colOff>
      <xdr:row>14</xdr:row>
      <xdr:rowOff>140335</xdr:rowOff>
    </xdr:from>
    <xdr:to>
      <xdr:col>22</xdr:col>
      <xdr:colOff>420370</xdr:colOff>
      <xdr:row>29</xdr:row>
      <xdr:rowOff>26035</xdr:rowOff>
    </xdr:to>
    <xdr:graphicFrame>
      <xdr:nvGraphicFramePr>
        <xdr:cNvPr id="7" name="Диаграмма 6"/>
        <xdr:cNvGraphicFramePr/>
      </xdr:nvGraphicFramePr>
      <xdr:xfrm>
        <a:off x="8849995" y="282638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45720</xdr:colOff>
      <xdr:row>0</xdr:row>
      <xdr:rowOff>19685</xdr:rowOff>
    </xdr:from>
    <xdr:to>
      <xdr:col>22</xdr:col>
      <xdr:colOff>415290</xdr:colOff>
      <xdr:row>14</xdr:row>
      <xdr:rowOff>76835</xdr:rowOff>
    </xdr:to>
    <xdr:graphicFrame>
      <xdr:nvGraphicFramePr>
        <xdr:cNvPr id="8" name="Диаграмма 7"/>
        <xdr:cNvGraphicFramePr/>
      </xdr:nvGraphicFramePr>
      <xdr:xfrm>
        <a:off x="8846820" y="19685"/>
        <a:ext cx="457009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0.08542</cdr:x>
      <cdr:y>0.05903</cdr:y>
    </cdr:from>
    <cdr:to>
      <cdr:x>0.28542</cdr:x>
      <cdr:y>0.14931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390525" y="161925"/>
          <a:ext cx="914400" cy="24765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3" name="Прямоугольник 2"/>
        <cdr:cNvSpPr/>
      </cdr:nvSpPr>
      <cdr:spPr xmlns:a="http://schemas.openxmlformats.org/drawingml/2006/main">
        <a:xfrm xmlns:a="http://schemas.openxmlformats.org/drawingml/2006/main">
          <a:off x="3705225" y="253365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cdr:txBody>
    </cdr:sp>
  </cdr:relSizeAnchor>
  <cdr:relSizeAnchor xmlns:cdr="http://schemas.openxmlformats.org/drawingml/2006/chartDrawing">
    <cdr:from>
      <cdr:x>0.8</cdr:x>
      <cdr:y>0.66667</cdr:y>
    </cdr:from>
    <cdr:to>
      <cdr:x>1</cdr:x>
      <cdr:y>1</cdr:y>
    </cdr:to>
    <cdr:sp>
      <cdr:nvSpPr>
        <cdr:cNvPr id="4" name="Прямоугольник 3"/>
        <cdr:cNvSpPr/>
      </cdr:nvSpPr>
      <cdr:spPr xmlns:a="http://schemas.openxmlformats.org/drawingml/2006/main">
        <a:xfrm xmlns:a="http://schemas.openxmlformats.org/drawingml/2006/main">
          <a:off x="3695700" y="2486025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cdr:txBody>
    </cdr:sp>
  </cdr:relSizeAnchor>
  <cdr:relSizeAnchor xmlns:cdr="http://schemas.openxmlformats.org/drawingml/2006/chartDrawing">
    <cdr:from>
      <cdr:x>0.77292</cdr:x>
      <cdr:y>0.82292</cdr:y>
    </cdr:from>
    <cdr:to>
      <cdr:x>0.97292</cdr:x>
      <cdr:y>0.91667</cdr:y>
    </cdr:to>
    <cdr:sp>
      <cdr:nvSpPr>
        <cdr:cNvPr id="5" name="Прямоугольник 4"/>
        <cdr:cNvSpPr/>
      </cdr:nvSpPr>
      <cdr:spPr xmlns:a="http://schemas.openxmlformats.org/drawingml/2006/main">
        <a:xfrm xmlns:a="http://schemas.openxmlformats.org/drawingml/2006/main">
          <a:off x="3533775" y="2257425"/>
          <a:ext cx="914400" cy="2571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ru-RU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ru-RU" alt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171450</xdr:colOff>
      <xdr:row>0</xdr:row>
      <xdr:rowOff>66675</xdr:rowOff>
    </xdr:from>
    <xdr:to>
      <xdr:col>13</xdr:col>
      <xdr:colOff>380365</xdr:colOff>
      <xdr:row>19</xdr:row>
      <xdr:rowOff>66675</xdr:rowOff>
    </xdr:to>
    <xdr:graphicFrame>
      <xdr:nvGraphicFramePr>
        <xdr:cNvPr id="2" name="Диаграмма 1"/>
        <xdr:cNvGraphicFramePr/>
      </xdr:nvGraphicFramePr>
      <xdr:xfrm>
        <a:off x="1562100" y="66675"/>
        <a:ext cx="6914515" cy="3619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0.04792</cdr:x>
      <cdr:y>0.13194</cdr:y>
    </cdr:from>
    <cdr:to>
      <cdr:x>0.24792</cdr:x>
      <cdr:y>0.46528</cdr:y>
    </cdr:to>
    <cdr:sp>
      <cdr:nvSpPr>
        <cdr:cNvPr id="2" name="Прямоугольник 1"/>
        <cdr:cNvSpPr/>
      </cdr:nvSpPr>
      <cdr:spPr xmlns:a="http://schemas.openxmlformats.org/drawingml/2006/main">
        <a:xfrm xmlns:a="http://schemas.openxmlformats.org/drawingml/2006/main">
          <a:off x="219075" y="361950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zoomScale="85" zoomScaleNormal="85" workbookViewId="0">
      <selection activeCell="O38" sqref="O38"/>
    </sheetView>
  </sheetViews>
  <sheetFormatPr defaultColWidth="9" defaultRowHeight="15"/>
  <cols>
    <col min="1" max="1" width="14.7142857142857" style="1" customWidth="1"/>
    <col min="2" max="2" width="9.42857142857143" style="1" customWidth="1"/>
    <col min="3" max="3" width="9.14285714285714" style="1"/>
    <col min="4" max="4" width="6.28571428571429" style="1" customWidth="1"/>
    <col min="5" max="7" width="5.42857142857143" style="1" customWidth="1"/>
    <col min="8" max="8" width="7.42857142857143" style="1" customWidth="1"/>
    <col min="9" max="9" width="11.4285714285714" style="1" customWidth="1"/>
    <col min="10" max="10" width="8" style="1" customWidth="1"/>
    <col min="11" max="11" width="7" style="1" customWidth="1"/>
    <col min="12" max="13" width="9.42857142857143" style="1" customWidth="1"/>
    <col min="14" max="14" width="14.7142857142857" style="1" customWidth="1"/>
    <col min="15" max="15" width="28" style="1" customWidth="1"/>
    <col min="16" max="16384" width="9.14285714285714" style="1"/>
  </cols>
  <sheetData>
    <row r="1" ht="15.75" spans="1:14">
      <c r="A1" s="5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</row>
    <row r="2" spans="1:14">
      <c r="A2" s="6" t="s">
        <v>11</v>
      </c>
      <c r="B2" s="24">
        <v>60</v>
      </c>
      <c r="C2" s="5"/>
      <c r="D2" s="25">
        <v>2</v>
      </c>
      <c r="E2" s="25">
        <f>SQRT(4*$B$2*$B$12/$B$13/D2)</f>
        <v>0.195443886852075</v>
      </c>
      <c r="F2" s="25">
        <f>0.05*E2</f>
        <v>0.00977219434260373</v>
      </c>
      <c r="G2" s="25">
        <f>E2+2*F2</f>
        <v>0.214988275537282</v>
      </c>
      <c r="H2" s="25">
        <f>$B$13*(G2*G2/4-E2*E2/4)*$B$4*$B$11*10^-3</f>
        <v>8.654625</v>
      </c>
      <c r="I2" s="25">
        <f>$B$7*H2</f>
        <v>216365.625</v>
      </c>
      <c r="J2" s="25">
        <f>0.5*($B$5+$B$6*$B$4/E2)*D2^2/$B$12*10^-3</f>
        <v>40.8619299613784</v>
      </c>
      <c r="K2" s="25">
        <f>$B$2*$B$12*J2/$B$3</f>
        <v>2.85083232288687</v>
      </c>
      <c r="L2" s="25">
        <f>K2*$B$9</f>
        <v>11403.3292915475</v>
      </c>
      <c r="M2" s="25">
        <f>L2*$B$8</f>
        <v>11403.3292915475</v>
      </c>
      <c r="N2" s="28">
        <f>$B$10*I2+M2</f>
        <v>43858.1730415475</v>
      </c>
    </row>
    <row r="3" spans="1:14">
      <c r="A3" s="6" t="s">
        <v>12</v>
      </c>
      <c r="B3" s="24">
        <v>0.86</v>
      </c>
      <c r="C3" s="5"/>
      <c r="D3" s="26">
        <f>D2+$B$14</f>
        <v>2.025</v>
      </c>
      <c r="E3" s="26">
        <f t="shared" ref="E3:E10" si="0">SQRT(4*$B$2*$B$12/$B$13/D3)</f>
        <v>0.194233696350229</v>
      </c>
      <c r="F3" s="26">
        <f t="shared" ref="F3:F10" si="1">0.05*E3</f>
        <v>0.00971168481751148</v>
      </c>
      <c r="G3" s="26">
        <f t="shared" ref="G3:G10" si="2">E3+2*F3</f>
        <v>0.213657065985252</v>
      </c>
      <c r="H3" s="26">
        <f t="shared" ref="H3:H10" si="3">$B$13*(G3*G3/4-E3*E3/4)*$B$4*$B$11*10^-3</f>
        <v>8.54777777777778</v>
      </c>
      <c r="I3" s="26">
        <f t="shared" ref="I3:I10" si="4">$B$7*H3</f>
        <v>213694.444444444</v>
      </c>
      <c r="J3" s="26">
        <f t="shared" ref="J3:J11" si="5">0.5*($B$5+$B$6*$B$4/E3)*D3^2/$B$12*10^-3</f>
        <v>42.0614388484138</v>
      </c>
      <c r="K3" s="26">
        <f t="shared" ref="K3:K10" si="6">$B$2*$B$12*J3/$B$3</f>
        <v>2.93451898942422</v>
      </c>
      <c r="L3" s="26">
        <f t="shared" ref="L3:L10" si="7">K3*$B$9</f>
        <v>11738.0759576969</v>
      </c>
      <c r="M3" s="26">
        <f t="shared" ref="M3:M10" si="8">L3*$B$8</f>
        <v>11738.0759576969</v>
      </c>
      <c r="N3" s="29">
        <f t="shared" ref="N3:N10" si="9">$B$10*I3+M3</f>
        <v>43792.2426243635</v>
      </c>
    </row>
    <row r="4" spans="1:14">
      <c r="A4" s="6" t="s">
        <v>13</v>
      </c>
      <c r="B4" s="24">
        <v>175</v>
      </c>
      <c r="C4" s="5"/>
      <c r="D4" s="25">
        <f t="shared" ref="D4:D10" si="10">D3+$B$14</f>
        <v>2.05</v>
      </c>
      <c r="E4" s="25">
        <f t="shared" si="0"/>
        <v>0.193045711528028</v>
      </c>
      <c r="F4" s="25">
        <f t="shared" si="1"/>
        <v>0.00965228557640139</v>
      </c>
      <c r="G4" s="25">
        <f t="shared" si="2"/>
        <v>0.212350282680831</v>
      </c>
      <c r="H4" s="25">
        <f t="shared" si="3"/>
        <v>8.44353658536586</v>
      </c>
      <c r="I4" s="25">
        <f t="shared" si="4"/>
        <v>211088.414634146</v>
      </c>
      <c r="J4" s="25">
        <f t="shared" si="5"/>
        <v>43.2811601630674</v>
      </c>
      <c r="K4" s="25">
        <f t="shared" si="6"/>
        <v>3.01961582533028</v>
      </c>
      <c r="L4" s="25">
        <f t="shared" si="7"/>
        <v>12078.4633013211</v>
      </c>
      <c r="M4" s="25">
        <f t="shared" si="8"/>
        <v>12078.4633013211</v>
      </c>
      <c r="N4" s="30">
        <f t="shared" si="9"/>
        <v>43741.7254964431</v>
      </c>
    </row>
    <row r="5" spans="1:14">
      <c r="A5" s="6" t="s">
        <v>14</v>
      </c>
      <c r="B5" s="24">
        <v>7</v>
      </c>
      <c r="C5" s="5"/>
      <c r="D5" s="25">
        <f t="shared" si="10"/>
        <v>2.075</v>
      </c>
      <c r="E5" s="25">
        <f t="shared" si="0"/>
        <v>0.191879261504506</v>
      </c>
      <c r="F5" s="25">
        <f t="shared" si="1"/>
        <v>0.00959396307522532</v>
      </c>
      <c r="G5" s="25">
        <f t="shared" si="2"/>
        <v>0.211067187654957</v>
      </c>
      <c r="H5" s="25">
        <f t="shared" si="3"/>
        <v>8.34180722891566</v>
      </c>
      <c r="I5" s="25">
        <f t="shared" si="4"/>
        <v>208545.180722892</v>
      </c>
      <c r="J5" s="25">
        <f t="shared" si="5"/>
        <v>44.5211913685787</v>
      </c>
      <c r="K5" s="25">
        <f t="shared" si="6"/>
        <v>3.10612963036596</v>
      </c>
      <c r="L5" s="25">
        <f t="shared" si="7"/>
        <v>12424.5185214638</v>
      </c>
      <c r="M5" s="25">
        <f t="shared" si="8"/>
        <v>12424.5185214638</v>
      </c>
      <c r="N5" s="30">
        <f t="shared" si="9"/>
        <v>43706.2956298976</v>
      </c>
    </row>
    <row r="6" spans="1:14">
      <c r="A6" s="6" t="s">
        <v>15</v>
      </c>
      <c r="B6" s="24">
        <v>0.015</v>
      </c>
      <c r="C6" s="5"/>
      <c r="D6" s="25">
        <f t="shared" si="10"/>
        <v>2.1</v>
      </c>
      <c r="E6" s="25">
        <f t="shared" si="0"/>
        <v>0.190733703436285</v>
      </c>
      <c r="F6" s="25">
        <f t="shared" si="1"/>
        <v>0.00953668517181423</v>
      </c>
      <c r="G6" s="25">
        <f t="shared" si="2"/>
        <v>0.209807073779913</v>
      </c>
      <c r="H6" s="25">
        <f t="shared" si="3"/>
        <v>8.2425</v>
      </c>
      <c r="I6" s="25">
        <f t="shared" si="4"/>
        <v>206062.5</v>
      </c>
      <c r="J6" s="25">
        <f t="shared" si="5"/>
        <v>45.7816293356672</v>
      </c>
      <c r="K6" s="25">
        <f t="shared" si="6"/>
        <v>3.19406716295352</v>
      </c>
      <c r="L6" s="25">
        <f t="shared" si="7"/>
        <v>12776.2686518141</v>
      </c>
      <c r="M6" s="25">
        <f t="shared" si="8"/>
        <v>12776.2686518141</v>
      </c>
      <c r="N6" s="30">
        <f t="shared" si="9"/>
        <v>43685.6436518141</v>
      </c>
    </row>
    <row r="7" spans="1:14">
      <c r="A7" s="6" t="s">
        <v>16</v>
      </c>
      <c r="B7" s="24">
        <f>2.5*10^4</f>
        <v>25000</v>
      </c>
      <c r="C7" s="5"/>
      <c r="D7" s="27">
        <f t="shared" si="10"/>
        <v>2.125</v>
      </c>
      <c r="E7" s="27">
        <f t="shared" si="0"/>
        <v>0.189608421028793</v>
      </c>
      <c r="F7" s="27">
        <f t="shared" si="1"/>
        <v>0.00948042105143966</v>
      </c>
      <c r="G7" s="27">
        <f t="shared" si="2"/>
        <v>0.208569263131672</v>
      </c>
      <c r="H7" s="27">
        <f t="shared" si="3"/>
        <v>8.14552941176471</v>
      </c>
      <c r="I7" s="27">
        <f t="shared" si="4"/>
        <v>203638.235294118</v>
      </c>
      <c r="J7" s="27">
        <f t="shared" si="5"/>
        <v>47.0625703532093</v>
      </c>
      <c r="K7" s="27">
        <f t="shared" si="6"/>
        <v>3.28343514092158</v>
      </c>
      <c r="L7" s="27">
        <f t="shared" si="7"/>
        <v>13133.7405636863</v>
      </c>
      <c r="M7" s="27">
        <f t="shared" si="8"/>
        <v>13133.7405636863</v>
      </c>
      <c r="N7" s="31">
        <f t="shared" si="9"/>
        <v>43679.475857804</v>
      </c>
    </row>
    <row r="8" spans="1:14">
      <c r="A8" s="6" t="s">
        <v>17</v>
      </c>
      <c r="B8" s="24">
        <v>1</v>
      </c>
      <c r="C8" s="5"/>
      <c r="D8" s="25">
        <f t="shared" si="10"/>
        <v>2.15</v>
      </c>
      <c r="E8" s="25">
        <f t="shared" si="0"/>
        <v>0.188502823142998</v>
      </c>
      <c r="F8" s="25">
        <f t="shared" si="1"/>
        <v>0.00942514115714992</v>
      </c>
      <c r="G8" s="25">
        <f t="shared" si="2"/>
        <v>0.207353105457298</v>
      </c>
      <c r="H8" s="25">
        <f t="shared" si="3"/>
        <v>8.05081395348837</v>
      </c>
      <c r="I8" s="25">
        <f t="shared" si="4"/>
        <v>201270.348837209</v>
      </c>
      <c r="J8" s="25">
        <f t="shared" si="5"/>
        <v>48.3641101385988</v>
      </c>
      <c r="K8" s="25">
        <f t="shared" si="6"/>
        <v>3.37424024222782</v>
      </c>
      <c r="L8" s="25">
        <f t="shared" si="7"/>
        <v>13496.9609689113</v>
      </c>
      <c r="M8" s="25">
        <f t="shared" si="8"/>
        <v>13496.9609689113</v>
      </c>
      <c r="N8" s="30">
        <f t="shared" si="9"/>
        <v>43687.5132944927</v>
      </c>
    </row>
    <row r="9" spans="1:14">
      <c r="A9" s="6" t="s">
        <v>18</v>
      </c>
      <c r="B9" s="24">
        <v>4000</v>
      </c>
      <c r="C9" s="5"/>
      <c r="D9" s="25">
        <f t="shared" si="10"/>
        <v>2.175</v>
      </c>
      <c r="E9" s="25">
        <f t="shared" si="0"/>
        <v>0.187416342490463</v>
      </c>
      <c r="F9" s="25">
        <f t="shared" si="1"/>
        <v>0.00937081712452316</v>
      </c>
      <c r="G9" s="25">
        <f t="shared" si="2"/>
        <v>0.20615797673951</v>
      </c>
      <c r="H9" s="25">
        <f t="shared" si="3"/>
        <v>7.95827586206896</v>
      </c>
      <c r="I9" s="25">
        <f t="shared" si="4"/>
        <v>198956.896551724</v>
      </c>
      <c r="J9" s="25">
        <f t="shared" si="5"/>
        <v>49.6863438478032</v>
      </c>
      <c r="K9" s="25">
        <f t="shared" si="6"/>
        <v>3.46648910566069</v>
      </c>
      <c r="L9" s="25">
        <f t="shared" si="7"/>
        <v>13865.9564226428</v>
      </c>
      <c r="M9" s="25">
        <f t="shared" si="8"/>
        <v>13865.9564226428</v>
      </c>
      <c r="N9" s="30">
        <f t="shared" si="9"/>
        <v>43709.4909054014</v>
      </c>
    </row>
    <row r="10" ht="15.75" spans="1:14">
      <c r="A10" s="6" t="s">
        <v>19</v>
      </c>
      <c r="B10" s="24">
        <v>0.15</v>
      </c>
      <c r="C10" s="5"/>
      <c r="D10" s="25">
        <f t="shared" si="10"/>
        <v>2.2</v>
      </c>
      <c r="E10" s="25">
        <f t="shared" si="0"/>
        <v>0.186348434410202</v>
      </c>
      <c r="F10" s="25">
        <f t="shared" si="1"/>
        <v>0.00931742172051009</v>
      </c>
      <c r="G10" s="25">
        <f t="shared" si="2"/>
        <v>0.204983277851222</v>
      </c>
      <c r="H10" s="25">
        <f t="shared" si="3"/>
        <v>7.86784090909091</v>
      </c>
      <c r="I10" s="25">
        <f t="shared" si="4"/>
        <v>196696.022727273</v>
      </c>
      <c r="J10" s="25">
        <f t="shared" si="5"/>
        <v>51.0293660851289</v>
      </c>
      <c r="K10" s="25">
        <f t="shared" si="6"/>
        <v>3.56018833152062</v>
      </c>
      <c r="L10" s="25">
        <f t="shared" si="7"/>
        <v>14240.7533260825</v>
      </c>
      <c r="M10" s="25">
        <f t="shared" si="8"/>
        <v>14240.7533260825</v>
      </c>
      <c r="N10" s="32">
        <f t="shared" si="9"/>
        <v>43745.1567351734</v>
      </c>
    </row>
    <row r="11" spans="1:15">
      <c r="A11" s="6" t="s">
        <v>20</v>
      </c>
      <c r="B11" s="24">
        <v>7850</v>
      </c>
      <c r="C11" s="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3" t="str">
        <f>"N"&amp;MATCH(MIN(N2:N10),N:N,0)</f>
        <v>N7</v>
      </c>
      <c r="O11" s="5" t="s">
        <v>21</v>
      </c>
    </row>
    <row r="12" spans="1:15">
      <c r="A12" s="6" t="s">
        <v>22</v>
      </c>
      <c r="B12" s="24">
        <v>0.001</v>
      </c>
      <c r="C12" s="5"/>
      <c r="D12" s="26"/>
      <c r="E12" s="26"/>
      <c r="F12" s="25"/>
      <c r="G12" s="25"/>
      <c r="H12" s="25"/>
      <c r="I12" s="25"/>
      <c r="J12" s="25"/>
      <c r="K12" s="25"/>
      <c r="L12" s="25"/>
      <c r="M12" s="25"/>
      <c r="N12" s="33">
        <f>MIN(N2:N10)</f>
        <v>43679.475857804</v>
      </c>
      <c r="O12" s="1" t="s">
        <v>23</v>
      </c>
    </row>
    <row r="13" spans="1:14">
      <c r="A13" s="6" t="s">
        <v>24</v>
      </c>
      <c r="B13" s="24">
        <v>3.1415</v>
      </c>
      <c r="C13" s="5"/>
      <c r="D13" s="25"/>
      <c r="E13" s="25"/>
      <c r="F13" s="5"/>
      <c r="G13" s="5"/>
      <c r="H13" s="5"/>
      <c r="I13" s="5"/>
      <c r="J13" s="5"/>
      <c r="K13" s="5"/>
      <c r="L13" s="5"/>
      <c r="M13" s="5"/>
      <c r="N13" s="16"/>
    </row>
    <row r="14" spans="1:14">
      <c r="A14" s="6" t="s">
        <v>25</v>
      </c>
      <c r="B14" s="24">
        <v>0.025</v>
      </c>
      <c r="C14" s="5" t="s">
        <v>26</v>
      </c>
      <c r="D14" s="25"/>
      <c r="E14" s="25"/>
      <c r="F14" s="5"/>
      <c r="G14" s="5"/>
      <c r="H14" s="5"/>
      <c r="I14" s="5"/>
      <c r="J14" s="5"/>
      <c r="K14" s="5"/>
      <c r="L14" s="5"/>
      <c r="M14" s="5"/>
      <c r="N14" s="16"/>
    </row>
  </sheetData>
  <pageMargins left="0.699305555555556" right="0.699305555555556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zoomScale="85" zoomScaleNormal="85" workbookViewId="0">
      <selection activeCell="X19" sqref="X19"/>
    </sheetView>
  </sheetViews>
  <sheetFormatPr defaultColWidth="9" defaultRowHeight="15"/>
  <cols>
    <col min="1" max="1" width="14.7142857142857" style="1" customWidth="1"/>
    <col min="2" max="2" width="9.42857142857143" style="1" customWidth="1"/>
    <col min="3" max="3" width="9.14285714285714" style="1"/>
    <col min="4" max="4" width="6.28571428571429" style="1" customWidth="1"/>
    <col min="5" max="7" width="5.42857142857143" style="1" customWidth="1"/>
    <col min="8" max="8" width="7.42857142857143" style="1" customWidth="1"/>
    <col min="9" max="9" width="11.4285714285714" style="1" customWidth="1"/>
    <col min="10" max="10" width="8" style="1" customWidth="1"/>
    <col min="11" max="11" width="7" style="1" customWidth="1"/>
    <col min="12" max="13" width="9.42857142857143" style="1" customWidth="1"/>
    <col min="14" max="14" width="14.7142857142857" style="1" customWidth="1"/>
    <col min="15" max="15" width="28" style="1" customWidth="1"/>
    <col min="16" max="16384" width="9.14285714285714" style="1"/>
  </cols>
  <sheetData>
    <row r="1" ht="15.75" spans="1:14">
      <c r="A1" s="5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</row>
    <row r="2" spans="1:14">
      <c r="A2" s="6" t="s">
        <v>11</v>
      </c>
      <c r="B2" s="7">
        <v>60</v>
      </c>
      <c r="C2" s="5"/>
      <c r="D2" s="5">
        <v>1.4</v>
      </c>
      <c r="E2" s="5">
        <f>SQRT(4*$B$2*$B$12/$B$13/D2)</f>
        <v>0.233600125085114</v>
      </c>
      <c r="F2" s="5">
        <f>0.05*E2</f>
        <v>0.0116800062542557</v>
      </c>
      <c r="G2" s="5">
        <f>E2+2*F2</f>
        <v>0.256960137593625</v>
      </c>
      <c r="H2" s="5">
        <f>$B$13*(G2*G2/4-E2*E2/4)*$B$4*$B$11*10^-3</f>
        <v>12.36375</v>
      </c>
      <c r="I2" s="5">
        <f>$B$7*H2</f>
        <v>103031.25</v>
      </c>
      <c r="J2" s="5">
        <f>0.5*($B$5+$B$6*$B$4/E2)*D2^2/$B$12*10^-3</f>
        <v>17.8724084867792</v>
      </c>
      <c r="K2" s="5">
        <f>$B$2*$B$12*J2/$B$3</f>
        <v>1.24691222000785</v>
      </c>
      <c r="L2" s="5">
        <f>K2*$B$9</f>
        <v>4987.64888003142</v>
      </c>
      <c r="M2" s="5">
        <f>L2*$B$8</f>
        <v>4987.64888003142</v>
      </c>
      <c r="N2" s="10">
        <f>$B$10*I2+M2</f>
        <v>20442.3363800314</v>
      </c>
    </row>
    <row r="3" spans="1:14">
      <c r="A3" s="6" t="s">
        <v>12</v>
      </c>
      <c r="B3" s="7">
        <v>0.86</v>
      </c>
      <c r="C3" s="5"/>
      <c r="D3" s="17">
        <f>D2+$B$14</f>
        <v>1.425</v>
      </c>
      <c r="E3" s="17">
        <f t="shared" ref="E3:E10" si="0">SQRT(4*$B$2*$B$12/$B$13/D3)</f>
        <v>0.231541934083403</v>
      </c>
      <c r="F3" s="17">
        <f t="shared" ref="F3:F10" si="1">0.05*E3</f>
        <v>0.0115770967041701</v>
      </c>
      <c r="G3" s="17">
        <f t="shared" ref="G3:G10" si="2">E3+2*F3</f>
        <v>0.254696127491743</v>
      </c>
      <c r="H3" s="17">
        <f t="shared" ref="H3:H10" si="3">$B$13*(G3*G3/4-E3*E3/4)*$B$4*$B$11*10^-3</f>
        <v>12.1468421052632</v>
      </c>
      <c r="I3" s="17">
        <f t="shared" ref="I3:I10" si="4">$B$7*H3</f>
        <v>101223.684210526</v>
      </c>
      <c r="J3" s="17">
        <f t="shared" ref="J3:J11" si="5">0.5*($B$5+$B$6*$B$4/E3)*D3^2/$B$12*10^-3</f>
        <v>18.6178251866489</v>
      </c>
      <c r="K3" s="17">
        <f t="shared" ref="K3:K10" si="6">$B$2*$B$12*J3/$B$3</f>
        <v>1.29891803627783</v>
      </c>
      <c r="L3" s="17">
        <f t="shared" ref="L3:L10" si="7">K3*$B$9</f>
        <v>5195.67214511133</v>
      </c>
      <c r="M3" s="17">
        <f t="shared" ref="M3:M10" si="8">L3*$B$8</f>
        <v>5195.67214511133</v>
      </c>
      <c r="N3" s="18">
        <f t="shared" ref="N3:N10" si="9">$B$10*I3+M3</f>
        <v>20379.2247766903</v>
      </c>
    </row>
    <row r="4" spans="1:14">
      <c r="A4" s="6" t="s">
        <v>13</v>
      </c>
      <c r="B4" s="7">
        <v>175</v>
      </c>
      <c r="C4" s="5"/>
      <c r="D4" s="5">
        <f t="shared" ref="D4:D10" si="10">D3+$B$14</f>
        <v>1.45</v>
      </c>
      <c r="E4" s="5">
        <f t="shared" si="0"/>
        <v>0.229537204280164</v>
      </c>
      <c r="F4" s="5">
        <f t="shared" si="1"/>
        <v>0.0114768602140082</v>
      </c>
      <c r="G4" s="5">
        <f t="shared" si="2"/>
        <v>0.252490924708181</v>
      </c>
      <c r="H4" s="5">
        <f t="shared" si="3"/>
        <v>11.9374137931034</v>
      </c>
      <c r="I4" s="5">
        <f t="shared" si="4"/>
        <v>99478.4482758619</v>
      </c>
      <c r="J4" s="5">
        <f t="shared" si="5"/>
        <v>19.3809023942229</v>
      </c>
      <c r="K4" s="5">
        <f t="shared" si="6"/>
        <v>1.35215598099229</v>
      </c>
      <c r="L4" s="5">
        <f t="shared" si="7"/>
        <v>5408.62392396917</v>
      </c>
      <c r="M4" s="5">
        <f t="shared" si="8"/>
        <v>5408.62392396917</v>
      </c>
      <c r="N4" s="12">
        <f t="shared" si="9"/>
        <v>20330.3911653485</v>
      </c>
    </row>
    <row r="5" spans="1:14">
      <c r="A5" s="6" t="s">
        <v>14</v>
      </c>
      <c r="B5" s="7">
        <v>7</v>
      </c>
      <c r="C5" s="5"/>
      <c r="D5" s="5">
        <f t="shared" si="10"/>
        <v>1.475</v>
      </c>
      <c r="E5" s="5">
        <f t="shared" si="0"/>
        <v>0.227583660632548</v>
      </c>
      <c r="F5" s="5">
        <f t="shared" si="1"/>
        <v>0.0113791830316274</v>
      </c>
      <c r="G5" s="5">
        <f t="shared" si="2"/>
        <v>0.250342026695802</v>
      </c>
      <c r="H5" s="5">
        <f t="shared" si="3"/>
        <v>11.7350847457627</v>
      </c>
      <c r="I5" s="5">
        <f t="shared" si="4"/>
        <v>97792.372881356</v>
      </c>
      <c r="J5" s="5">
        <f t="shared" si="5"/>
        <v>20.161756145277</v>
      </c>
      <c r="K5" s="5">
        <f t="shared" si="6"/>
        <v>1.40663414967049</v>
      </c>
      <c r="L5" s="5">
        <f t="shared" si="7"/>
        <v>5626.53659868195</v>
      </c>
      <c r="M5" s="5">
        <f t="shared" si="8"/>
        <v>5626.53659868195</v>
      </c>
      <c r="N5" s="12">
        <f t="shared" si="9"/>
        <v>20295.3925308854</v>
      </c>
    </row>
    <row r="6" spans="1:14">
      <c r="A6" s="6" t="s">
        <v>15</v>
      </c>
      <c r="B6" s="7">
        <v>0.015</v>
      </c>
      <c r="C6" s="5"/>
      <c r="D6" s="5">
        <f t="shared" si="10"/>
        <v>1.5</v>
      </c>
      <c r="E6" s="5">
        <f t="shared" si="0"/>
        <v>0.225679161371024</v>
      </c>
      <c r="F6" s="5">
        <f t="shared" si="1"/>
        <v>0.0112839580685512</v>
      </c>
      <c r="G6" s="5">
        <f t="shared" si="2"/>
        <v>0.248247077508127</v>
      </c>
      <c r="H6" s="5">
        <f t="shared" si="3"/>
        <v>11.5395</v>
      </c>
      <c r="I6" s="5">
        <f t="shared" si="4"/>
        <v>96162.5</v>
      </c>
      <c r="J6" s="5">
        <f t="shared" si="5"/>
        <v>20.960501479443</v>
      </c>
      <c r="K6" s="5">
        <f t="shared" si="6"/>
        <v>1.46236056833323</v>
      </c>
      <c r="L6" s="5">
        <f t="shared" si="7"/>
        <v>5849.44227333294</v>
      </c>
      <c r="M6" s="5">
        <f t="shared" si="8"/>
        <v>5849.44227333294</v>
      </c>
      <c r="N6" s="12">
        <f t="shared" si="9"/>
        <v>20273.8172733329</v>
      </c>
    </row>
    <row r="7" spans="1:14">
      <c r="A7" s="6" t="s">
        <v>16</v>
      </c>
      <c r="B7" s="7">
        <f>2.5*10^4/3</f>
        <v>8333.33333333333</v>
      </c>
      <c r="C7" s="5"/>
      <c r="D7" s="22">
        <f t="shared" si="10"/>
        <v>1.525</v>
      </c>
      <c r="E7" s="22">
        <f t="shared" si="0"/>
        <v>0.223821688126652</v>
      </c>
      <c r="F7" s="22">
        <f t="shared" si="1"/>
        <v>0.0111910844063326</v>
      </c>
      <c r="G7" s="22">
        <f t="shared" si="2"/>
        <v>0.246203856939317</v>
      </c>
      <c r="H7" s="22">
        <f t="shared" si="3"/>
        <v>11.3503278688525</v>
      </c>
      <c r="I7" s="22">
        <f t="shared" si="4"/>
        <v>94586.0655737705</v>
      </c>
      <c r="J7" s="22">
        <f t="shared" si="5"/>
        <v>21.7772524654325</v>
      </c>
      <c r="K7" s="22">
        <f t="shared" si="6"/>
        <v>1.51934319526273</v>
      </c>
      <c r="L7" s="22">
        <f t="shared" si="7"/>
        <v>6077.37278105094</v>
      </c>
      <c r="M7" s="22">
        <f t="shared" si="8"/>
        <v>6077.37278105094</v>
      </c>
      <c r="N7" s="23">
        <f t="shared" si="9"/>
        <v>20265.2826171165</v>
      </c>
    </row>
    <row r="8" spans="1:14">
      <c r="A8" s="6" t="s">
        <v>17</v>
      </c>
      <c r="B8" s="7">
        <v>1</v>
      </c>
      <c r="C8" s="5"/>
      <c r="D8" s="5">
        <f t="shared" si="10"/>
        <v>1.55</v>
      </c>
      <c r="E8" s="5">
        <f t="shared" si="0"/>
        <v>0.22200933693776</v>
      </c>
      <c r="F8" s="5">
        <f t="shared" si="1"/>
        <v>0.011100466846888</v>
      </c>
      <c r="G8" s="5">
        <f t="shared" si="2"/>
        <v>0.244210270631536</v>
      </c>
      <c r="H8" s="5">
        <f t="shared" si="3"/>
        <v>11.1672580645161</v>
      </c>
      <c r="I8" s="5">
        <f t="shared" si="4"/>
        <v>93060.4838709679</v>
      </c>
      <c r="J8" s="5">
        <f t="shared" si="5"/>
        <v>22.6121222252142</v>
      </c>
      <c r="K8" s="5">
        <f t="shared" si="6"/>
        <v>1.57758992268936</v>
      </c>
      <c r="L8" s="5">
        <f t="shared" si="7"/>
        <v>6310.35969075744</v>
      </c>
      <c r="M8" s="5">
        <f t="shared" si="8"/>
        <v>6310.35969075744</v>
      </c>
      <c r="N8" s="12">
        <f t="shared" si="9"/>
        <v>20269.4322714026</v>
      </c>
    </row>
    <row r="9" spans="1:14">
      <c r="A9" s="6" t="s">
        <v>18</v>
      </c>
      <c r="B9" s="7">
        <v>4000</v>
      </c>
      <c r="C9" s="5"/>
      <c r="D9" s="5">
        <f t="shared" si="10"/>
        <v>1.575</v>
      </c>
      <c r="E9" s="5">
        <f t="shared" si="0"/>
        <v>0.220240310044946</v>
      </c>
      <c r="F9" s="5">
        <f t="shared" si="1"/>
        <v>0.0110120155022473</v>
      </c>
      <c r="G9" s="5">
        <f t="shared" si="2"/>
        <v>0.242264341049441</v>
      </c>
      <c r="H9" s="5">
        <f t="shared" si="3"/>
        <v>10.99</v>
      </c>
      <c r="I9" s="5">
        <f t="shared" si="4"/>
        <v>91583.3333333333</v>
      </c>
      <c r="J9" s="5">
        <f t="shared" si="5"/>
        <v>23.4652229572038</v>
      </c>
      <c r="K9" s="5">
        <f t="shared" si="6"/>
        <v>1.63710857840957</v>
      </c>
      <c r="L9" s="5">
        <f t="shared" si="7"/>
        <v>6548.43431363826</v>
      </c>
      <c r="M9" s="5">
        <f t="shared" si="8"/>
        <v>6548.43431363826</v>
      </c>
      <c r="N9" s="12">
        <f t="shared" si="9"/>
        <v>20285.9343136383</v>
      </c>
    </row>
    <row r="10" ht="15.75" spans="1:14">
      <c r="A10" s="6" t="s">
        <v>19</v>
      </c>
      <c r="B10" s="7">
        <v>0.15</v>
      </c>
      <c r="C10" s="5"/>
      <c r="D10" s="5">
        <f t="shared" si="10"/>
        <v>1.6</v>
      </c>
      <c r="E10" s="5">
        <f t="shared" si="0"/>
        <v>0.218512908394008</v>
      </c>
      <c r="F10" s="5">
        <f t="shared" si="1"/>
        <v>0.0109256454197004</v>
      </c>
      <c r="G10" s="5">
        <f t="shared" si="2"/>
        <v>0.240364199233409</v>
      </c>
      <c r="H10" s="5">
        <f t="shared" si="3"/>
        <v>10.81828125</v>
      </c>
      <c r="I10" s="5">
        <f t="shared" si="4"/>
        <v>90152.3437500001</v>
      </c>
      <c r="J10" s="5">
        <f t="shared" si="5"/>
        <v>24.336665958523</v>
      </c>
      <c r="K10" s="5">
        <f t="shared" si="6"/>
        <v>1.69790692733881</v>
      </c>
      <c r="L10" s="5">
        <f t="shared" si="7"/>
        <v>6791.62770935525</v>
      </c>
      <c r="M10" s="5">
        <f t="shared" si="8"/>
        <v>6791.62770935525</v>
      </c>
      <c r="N10" s="14">
        <f t="shared" si="9"/>
        <v>20314.4792718553</v>
      </c>
    </row>
    <row r="11" spans="1:15">
      <c r="A11" s="6" t="s">
        <v>20</v>
      </c>
      <c r="B11" s="7">
        <v>7850</v>
      </c>
      <c r="C11" s="5"/>
      <c r="D11" s="5"/>
      <c r="E11" s="5"/>
      <c r="F11" s="5"/>
      <c r="G11" s="5"/>
      <c r="H11" s="5"/>
      <c r="I11" s="5"/>
      <c r="J11" s="5"/>
      <c r="K11" s="5"/>
      <c r="L11" s="5"/>
      <c r="N11" s="15" t="str">
        <f>"N"&amp;MATCH(MIN(N2:N10),N:N,0)</f>
        <v>N7</v>
      </c>
      <c r="O11" s="5" t="s">
        <v>21</v>
      </c>
    </row>
    <row r="12" spans="1:15">
      <c r="A12" s="6" t="s">
        <v>22</v>
      </c>
      <c r="B12" s="7">
        <v>0.001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5">
        <f>MIN(N2:N10)</f>
        <v>20265.2826171165</v>
      </c>
      <c r="O12" s="1" t="s">
        <v>23</v>
      </c>
    </row>
    <row r="13" spans="1:14">
      <c r="A13" s="6" t="s">
        <v>24</v>
      </c>
      <c r="B13" s="7">
        <v>3.1415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/>
    </row>
    <row r="14" spans="1:14">
      <c r="A14" s="6" t="s">
        <v>27</v>
      </c>
      <c r="B14" s="7">
        <v>0.025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</row>
  </sheetData>
  <pageMargins left="0.699305555555556" right="0.699305555555556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Y11" sqref="Y11"/>
    </sheetView>
  </sheetViews>
  <sheetFormatPr defaultColWidth="9" defaultRowHeight="15"/>
  <cols>
    <col min="1" max="1" width="14.7142857142857" customWidth="1"/>
    <col min="2" max="2" width="9.42857142857143" customWidth="1"/>
    <col min="3" max="3" width="4.42857142857143" customWidth="1"/>
    <col min="4" max="4" width="6.28571428571429" customWidth="1"/>
    <col min="5" max="8" width="5.42857142857143" customWidth="1"/>
    <col min="9" max="9" width="10.4285714285714" customWidth="1"/>
    <col min="10" max="10" width="8" customWidth="1"/>
    <col min="11" max="11" width="7" customWidth="1"/>
    <col min="12" max="13" width="9.42857142857143" customWidth="1"/>
    <col min="14" max="14" width="11.7142857142857" customWidth="1"/>
    <col min="15" max="15" width="19.4285714285714" customWidth="1"/>
  </cols>
  <sheetData>
    <row r="1" ht="15.75" spans="1:15">
      <c r="A1" s="5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1"/>
    </row>
    <row r="2" spans="1:15">
      <c r="A2" s="6" t="s">
        <v>11</v>
      </c>
      <c r="B2" s="7">
        <v>60</v>
      </c>
      <c r="C2" s="5"/>
      <c r="D2" s="5">
        <v>2.9</v>
      </c>
      <c r="E2" s="5">
        <f>SQRT(4*$B$2*$B$12/$B$13/D2)</f>
        <v>0.162307313681106</v>
      </c>
      <c r="F2" s="5">
        <f>0.05*E2</f>
        <v>0.0081153656840553</v>
      </c>
      <c r="G2" s="5">
        <f>E2+2*F2</f>
        <v>0.178538045049217</v>
      </c>
      <c r="H2" s="5">
        <f>$B$13*(G2*G2/4-E2*E2/4)*$B$4*$B$11*10^-3</f>
        <v>5.96870689655172</v>
      </c>
      <c r="I2" s="5">
        <f>$B$7*H2</f>
        <v>447653.017241379</v>
      </c>
      <c r="J2" s="5">
        <f>0.5*($B$5+$B$6*$B$4/E2)*D2^2/$B$12*10^-3</f>
        <v>97.4425638593046</v>
      </c>
      <c r="K2" s="5">
        <f>$B$2*$B$12*J2/$B$3</f>
        <v>6.79831840878869</v>
      </c>
      <c r="L2" s="5">
        <f>K2*$B$9</f>
        <v>27193.2736351548</v>
      </c>
      <c r="M2" s="5">
        <f>L2*$B$8</f>
        <v>27193.2736351548</v>
      </c>
      <c r="N2" s="10">
        <f>$B$10*I2+M2</f>
        <v>94341.2262213616</v>
      </c>
      <c r="O2" s="1"/>
    </row>
    <row r="3" spans="1:15">
      <c r="A3" s="6" t="s">
        <v>12</v>
      </c>
      <c r="B3" s="7">
        <v>0.86</v>
      </c>
      <c r="C3" s="5"/>
      <c r="D3" s="17">
        <f>D2+$B$14</f>
        <v>2.925</v>
      </c>
      <c r="E3" s="17">
        <f t="shared" ref="E3:E10" si="0">SQRT(4*$B$2*$B$12/$B$13/D3)</f>
        <v>0.161612204218536</v>
      </c>
      <c r="F3" s="17">
        <f t="shared" ref="F3:F10" si="1">0.05*E3</f>
        <v>0.00808061021092679</v>
      </c>
      <c r="G3" s="17">
        <f t="shared" ref="G3:G10" si="2">E3+2*F3</f>
        <v>0.177773424640389</v>
      </c>
      <c r="H3" s="17">
        <f t="shared" ref="H3:H10" si="3">$B$13*(G3*G3/4-E3*E3/4)*$B$4*$B$11*10^-3</f>
        <v>5.91769230769231</v>
      </c>
      <c r="I3" s="17">
        <f t="shared" ref="I3:I10" si="4">$B$7*H3</f>
        <v>443826.923076923</v>
      </c>
      <c r="J3" s="17">
        <f t="shared" ref="J3:J11" si="5">0.5*($B$5+$B$6*$B$4/E3)*D3^2/$B$12*10^-3</f>
        <v>99.4274215967117</v>
      </c>
      <c r="K3" s="17">
        <f t="shared" ref="K3:K10" si="6">$B$2*$B$12*J3/$B$3</f>
        <v>6.93679685558454</v>
      </c>
      <c r="L3" s="17">
        <f t="shared" ref="L3:L10" si="7">K3*$B$9</f>
        <v>27747.1874223382</v>
      </c>
      <c r="M3" s="17">
        <f t="shared" ref="M3:M10" si="8">L3*$B$8</f>
        <v>27747.1874223382</v>
      </c>
      <c r="N3" s="18">
        <f t="shared" ref="N3:N10" si="9">$B$10*I3+M3</f>
        <v>94321.2258838767</v>
      </c>
      <c r="O3" s="1"/>
    </row>
    <row r="4" spans="1:15">
      <c r="A4" s="6" t="s">
        <v>13</v>
      </c>
      <c r="B4" s="7">
        <v>175</v>
      </c>
      <c r="C4" s="5"/>
      <c r="D4" s="8">
        <f t="shared" ref="D4:D10" si="10">D3+$B$14</f>
        <v>2.95</v>
      </c>
      <c r="E4" s="8">
        <f t="shared" si="0"/>
        <v>0.160925949720532</v>
      </c>
      <c r="F4" s="8">
        <f t="shared" si="1"/>
        <v>0.00804629748602662</v>
      </c>
      <c r="G4" s="8">
        <f t="shared" si="2"/>
        <v>0.177018544692586</v>
      </c>
      <c r="H4" s="8">
        <f t="shared" si="3"/>
        <v>5.86754237288136</v>
      </c>
      <c r="I4" s="8">
        <f t="shared" si="4"/>
        <v>440065.677966102</v>
      </c>
      <c r="J4" s="8">
        <f t="shared" si="5"/>
        <v>101.435688584708</v>
      </c>
      <c r="K4" s="8">
        <f t="shared" si="6"/>
        <v>7.07690850590985</v>
      </c>
      <c r="L4" s="8">
        <f t="shared" si="7"/>
        <v>28307.6340236394</v>
      </c>
      <c r="M4" s="8">
        <f t="shared" si="8"/>
        <v>28307.6340236394</v>
      </c>
      <c r="N4" s="11">
        <f t="shared" si="9"/>
        <v>94317.4857185546</v>
      </c>
      <c r="O4" s="1"/>
    </row>
    <row r="5" spans="1:15">
      <c r="A5" s="6" t="s">
        <v>14</v>
      </c>
      <c r="B5" s="7">
        <v>7</v>
      </c>
      <c r="C5" s="5"/>
      <c r="D5" s="5">
        <f t="shared" si="10"/>
        <v>2.975</v>
      </c>
      <c r="E5" s="5">
        <f t="shared" si="0"/>
        <v>0.16024836376484</v>
      </c>
      <c r="F5" s="5">
        <f t="shared" si="1"/>
        <v>0.00801241818824202</v>
      </c>
      <c r="G5" s="5">
        <f t="shared" si="2"/>
        <v>0.176273200141324</v>
      </c>
      <c r="H5" s="5">
        <f t="shared" si="3"/>
        <v>5.81823529411765</v>
      </c>
      <c r="I5" s="5">
        <f t="shared" si="4"/>
        <v>436367.647058824</v>
      </c>
      <c r="J5" s="5">
        <f t="shared" si="5"/>
        <v>103.467445993664</v>
      </c>
      <c r="K5" s="5">
        <f t="shared" si="6"/>
        <v>7.21865902281377</v>
      </c>
      <c r="L5" s="5">
        <f t="shared" si="7"/>
        <v>28874.6360912551</v>
      </c>
      <c r="M5" s="5">
        <f t="shared" si="8"/>
        <v>28874.6360912551</v>
      </c>
      <c r="N5" s="12">
        <f t="shared" si="9"/>
        <v>94329.7831500787</v>
      </c>
      <c r="O5" s="1"/>
    </row>
    <row r="6" spans="1:15">
      <c r="A6" s="6" t="s">
        <v>15</v>
      </c>
      <c r="B6" s="7">
        <v>0.015</v>
      </c>
      <c r="C6" s="5"/>
      <c r="D6" s="5">
        <f t="shared" si="10"/>
        <v>3</v>
      </c>
      <c r="E6" s="5">
        <f t="shared" si="0"/>
        <v>0.159579265377944</v>
      </c>
      <c r="F6" s="5">
        <f t="shared" si="1"/>
        <v>0.00797896326889722</v>
      </c>
      <c r="G6" s="5">
        <f t="shared" si="2"/>
        <v>0.175537191915739</v>
      </c>
      <c r="H6" s="5">
        <f t="shared" si="3"/>
        <v>5.76975</v>
      </c>
      <c r="I6" s="5">
        <f t="shared" si="4"/>
        <v>432731.25</v>
      </c>
      <c r="J6" s="5">
        <f t="shared" si="5"/>
        <v>105.522774650726</v>
      </c>
      <c r="K6" s="5">
        <f t="shared" si="6"/>
        <v>7.3620540453995</v>
      </c>
      <c r="L6" s="5">
        <f t="shared" si="7"/>
        <v>29448.216181598</v>
      </c>
      <c r="M6" s="5">
        <f t="shared" si="8"/>
        <v>29448.216181598</v>
      </c>
      <c r="N6" s="12">
        <f t="shared" si="9"/>
        <v>94357.903681598</v>
      </c>
      <c r="O6" s="1"/>
    </row>
    <row r="7" spans="1:15">
      <c r="A7" s="6" t="s">
        <v>16</v>
      </c>
      <c r="B7" s="7">
        <f>2.5*10^4*3</f>
        <v>75000</v>
      </c>
      <c r="C7" s="5"/>
      <c r="D7" s="9">
        <f t="shared" si="10"/>
        <v>3.025</v>
      </c>
      <c r="E7" s="9">
        <f t="shared" si="0"/>
        <v>0.158918478832006</v>
      </c>
      <c r="F7" s="9">
        <f t="shared" si="1"/>
        <v>0.0079459239416003</v>
      </c>
      <c r="G7" s="9">
        <f t="shared" si="2"/>
        <v>0.174810326715207</v>
      </c>
      <c r="H7" s="9">
        <f t="shared" si="3"/>
        <v>5.72206611570249</v>
      </c>
      <c r="I7" s="9">
        <f t="shared" si="4"/>
        <v>429154.958677687</v>
      </c>
      <c r="J7" s="9">
        <f t="shared" si="5"/>
        <v>107.601755044131</v>
      </c>
      <c r="K7" s="9">
        <f t="shared" si="6"/>
        <v>7.50709918912542</v>
      </c>
      <c r="L7" s="9">
        <f t="shared" si="7"/>
        <v>30028.3967565017</v>
      </c>
      <c r="M7" s="9">
        <f t="shared" si="8"/>
        <v>30028.3967565017</v>
      </c>
      <c r="N7" s="13">
        <f t="shared" si="9"/>
        <v>94401.6405581547</v>
      </c>
      <c r="O7" s="1"/>
    </row>
    <row r="8" spans="1:15">
      <c r="A8" s="6" t="s">
        <v>17</v>
      </c>
      <c r="B8" s="7">
        <v>1</v>
      </c>
      <c r="C8" s="5"/>
      <c r="D8" s="5">
        <f t="shared" si="10"/>
        <v>3.05</v>
      </c>
      <c r="E8" s="5">
        <f t="shared" si="0"/>
        <v>0.158265833450976</v>
      </c>
      <c r="F8" s="5">
        <f t="shared" si="1"/>
        <v>0.00791329167254882</v>
      </c>
      <c r="G8" s="5">
        <f t="shared" si="2"/>
        <v>0.174092416796074</v>
      </c>
      <c r="H8" s="5">
        <f t="shared" si="3"/>
        <v>5.67516393442623</v>
      </c>
      <c r="I8" s="5">
        <f t="shared" si="4"/>
        <v>425637.295081967</v>
      </c>
      <c r="J8" s="5">
        <f t="shared" si="5"/>
        <v>109.704467327435</v>
      </c>
      <c r="K8" s="5">
        <f t="shared" si="6"/>
        <v>7.65380004610015</v>
      </c>
      <c r="L8" s="5">
        <f t="shared" si="7"/>
        <v>30615.2001844006</v>
      </c>
      <c r="M8" s="5">
        <f t="shared" si="8"/>
        <v>30615.2001844006</v>
      </c>
      <c r="N8" s="12">
        <f t="shared" si="9"/>
        <v>94460.7944466956</v>
      </c>
      <c r="O8" s="1"/>
    </row>
    <row r="9" spans="1:15">
      <c r="A9" s="6" t="s">
        <v>18</v>
      </c>
      <c r="B9" s="7">
        <v>4000</v>
      </c>
      <c r="C9" s="5"/>
      <c r="D9" s="5">
        <f t="shared" si="10"/>
        <v>3.075</v>
      </c>
      <c r="E9" s="5">
        <f t="shared" si="0"/>
        <v>0.157621163425395</v>
      </c>
      <c r="F9" s="5">
        <f t="shared" si="1"/>
        <v>0.00788105817126974</v>
      </c>
      <c r="G9" s="5">
        <f t="shared" si="2"/>
        <v>0.173383279767934</v>
      </c>
      <c r="H9" s="5">
        <f t="shared" si="3"/>
        <v>5.62902439024391</v>
      </c>
      <c r="I9" s="5">
        <f t="shared" si="4"/>
        <v>422176.829268293</v>
      </c>
      <c r="J9" s="5">
        <f t="shared" si="5"/>
        <v>111.830991323656</v>
      </c>
      <c r="K9" s="5">
        <f t="shared" si="6"/>
        <v>7.80216218537134</v>
      </c>
      <c r="L9" s="5">
        <f t="shared" si="7"/>
        <v>31208.6487414854</v>
      </c>
      <c r="M9" s="5">
        <f t="shared" si="8"/>
        <v>31208.6487414854</v>
      </c>
      <c r="N9" s="12">
        <f t="shared" si="9"/>
        <v>94535.1731317293</v>
      </c>
      <c r="O9" s="1"/>
    </row>
    <row r="10" ht="15.75" spans="1:15">
      <c r="A10" s="6" t="s">
        <v>19</v>
      </c>
      <c r="B10" s="7">
        <v>0.15</v>
      </c>
      <c r="C10" s="5"/>
      <c r="D10" s="5">
        <f t="shared" si="10"/>
        <v>3.1</v>
      </c>
      <c r="E10" s="5">
        <f t="shared" si="0"/>
        <v>0.156984307635419</v>
      </c>
      <c r="F10" s="5">
        <f t="shared" si="1"/>
        <v>0.00784921538177097</v>
      </c>
      <c r="G10" s="5">
        <f t="shared" si="2"/>
        <v>0.172682738398961</v>
      </c>
      <c r="H10" s="5">
        <f t="shared" si="3"/>
        <v>5.58362903225807</v>
      </c>
      <c r="I10" s="5">
        <f t="shared" si="4"/>
        <v>418772.177419355</v>
      </c>
      <c r="J10" s="5">
        <f t="shared" si="5"/>
        <v>113.981406529325</v>
      </c>
      <c r="K10" s="5">
        <f t="shared" si="6"/>
        <v>7.95219115320871</v>
      </c>
      <c r="L10" s="5">
        <f t="shared" si="7"/>
        <v>31808.7646128348</v>
      </c>
      <c r="M10" s="5">
        <f t="shared" si="8"/>
        <v>31808.7646128348</v>
      </c>
      <c r="N10" s="14">
        <f t="shared" si="9"/>
        <v>94624.5912257381</v>
      </c>
      <c r="O10" s="1"/>
    </row>
    <row r="11" spans="1:15">
      <c r="A11" s="6" t="s">
        <v>20</v>
      </c>
      <c r="B11" s="7">
        <v>7850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"/>
      <c r="N11" s="15" t="str">
        <f>"N"&amp;MATCH(MIN(N2:N10),N:N,0)</f>
        <v>N4</v>
      </c>
      <c r="O11" s="5" t="s">
        <v>21</v>
      </c>
    </row>
    <row r="12" spans="1:15">
      <c r="A12" s="6" t="s">
        <v>22</v>
      </c>
      <c r="B12" s="7">
        <v>0.001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5">
        <f>MIN(N2:N10)</f>
        <v>94317.4857185546</v>
      </c>
      <c r="O12" s="1" t="s">
        <v>23</v>
      </c>
    </row>
    <row r="13" spans="1:15">
      <c r="A13" s="6" t="s">
        <v>24</v>
      </c>
      <c r="B13" s="7">
        <v>3.1415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/>
      <c r="O13" s="1"/>
    </row>
    <row r="14" spans="1:15">
      <c r="A14" s="6" t="s">
        <v>25</v>
      </c>
      <c r="B14" s="7">
        <v>0.025</v>
      </c>
      <c r="C14" s="5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O14" s="1"/>
    </row>
  </sheetData>
  <pageMargins left="0.699305555555556" right="0.699305555555556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O25" sqref="O25"/>
    </sheetView>
  </sheetViews>
  <sheetFormatPr defaultColWidth="9" defaultRowHeight="15" outlineLevelRow="3" outlineLevelCol="1"/>
  <cols>
    <col min="1" max="1" width="11.7142857142857" style="1" customWidth="1"/>
    <col min="2" max="16384" width="9.14285714285714" style="1"/>
  </cols>
  <sheetData>
    <row r="1" spans="1:2">
      <c r="A1" s="19" t="s">
        <v>16</v>
      </c>
      <c r="B1" s="20" t="s">
        <v>0</v>
      </c>
    </row>
    <row r="2" spans="1:2">
      <c r="A2" s="20">
        <f>2.5*10^4/3</f>
        <v>8333.33333333333</v>
      </c>
      <c r="B2" s="21">
        <v>1.525</v>
      </c>
    </row>
    <row r="3" spans="1:2">
      <c r="A3" s="20">
        <f>2.5*10^4</f>
        <v>25000</v>
      </c>
      <c r="B3" s="21">
        <v>2.125</v>
      </c>
    </row>
    <row r="4" spans="1:2">
      <c r="A4" s="20">
        <f>2.5*10^4*3</f>
        <v>75000</v>
      </c>
      <c r="B4" s="21">
        <v>2.95</v>
      </c>
    </row>
  </sheetData>
  <pageMargins left="0.699305555555556" right="0.699305555555556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O26" sqref="O26"/>
    </sheetView>
  </sheetViews>
  <sheetFormatPr defaultColWidth="9" defaultRowHeight="15"/>
  <cols>
    <col min="1" max="1" width="14.7142857142857" style="1" customWidth="1"/>
    <col min="2" max="2" width="9.42857142857143" style="1" customWidth="1"/>
    <col min="3" max="3" width="9.14285714285714" style="1"/>
    <col min="4" max="4" width="6.28571428571429" style="1" customWidth="1"/>
    <col min="5" max="7" width="5.42857142857143" style="1" customWidth="1"/>
    <col min="8" max="8" width="7.42857142857143" style="1" customWidth="1"/>
    <col min="9" max="9" width="11.4285714285714" style="1" customWidth="1"/>
    <col min="10" max="10" width="8" style="1" customWidth="1"/>
    <col min="11" max="11" width="7" style="1" customWidth="1"/>
    <col min="12" max="13" width="9.42857142857143" style="1" customWidth="1"/>
    <col min="14" max="14" width="14.7142857142857" style="1" customWidth="1"/>
    <col min="15" max="15" width="28" style="1" customWidth="1"/>
    <col min="16" max="16384" width="9.14285714285714" style="1"/>
  </cols>
  <sheetData>
    <row r="1" ht="15.75" spans="1:14">
      <c r="A1" s="5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</row>
    <row r="2" spans="1:14">
      <c r="A2" s="6" t="s">
        <v>11</v>
      </c>
      <c r="B2" s="7">
        <v>60</v>
      </c>
      <c r="C2" s="5"/>
      <c r="D2" s="5">
        <v>2.9</v>
      </c>
      <c r="E2" s="5">
        <f>SQRT(4*$B$2*$B$12/$B$13/D2)</f>
        <v>0.162307313681106</v>
      </c>
      <c r="F2" s="5">
        <f>0.05*E2</f>
        <v>0.0081153656840553</v>
      </c>
      <c r="G2" s="5">
        <f>E2+2*F2</f>
        <v>0.178538045049217</v>
      </c>
      <c r="H2" s="5">
        <f>$B$13*(G2*G2/4-E2*E2/4)*$B$4*$B$11*10^-3</f>
        <v>5.96870689655172</v>
      </c>
      <c r="I2" s="5">
        <f>$B$7*H2</f>
        <v>149217.672413793</v>
      </c>
      <c r="J2" s="5">
        <f>0.5*($B$5+$B$6*$B$4/E2)*D2^2/$B$12*10^-3</f>
        <v>97.4425638593046</v>
      </c>
      <c r="K2" s="5">
        <f>$B$2*$B$12*J2/$B$3</f>
        <v>6.79831840878869</v>
      </c>
      <c r="L2" s="5">
        <f>K2*$B$9</f>
        <v>27193.2736351548</v>
      </c>
      <c r="M2" s="5">
        <f>L2*$B$8</f>
        <v>9064.42454505159</v>
      </c>
      <c r="N2" s="10">
        <f>$B$10*I2+M2</f>
        <v>31447.0754071206</v>
      </c>
    </row>
    <row r="3" spans="1:14">
      <c r="A3" s="6" t="s">
        <v>12</v>
      </c>
      <c r="B3" s="7">
        <v>0.86</v>
      </c>
      <c r="C3" s="5"/>
      <c r="D3" s="17">
        <f>D2+$B$14</f>
        <v>2.925</v>
      </c>
      <c r="E3" s="17">
        <f t="shared" ref="E3:E10" si="0">SQRT(4*$B$2*$B$12/$B$13/D3)</f>
        <v>0.161612204218536</v>
      </c>
      <c r="F3" s="17">
        <f t="shared" ref="F3:F10" si="1">0.05*E3</f>
        <v>0.00808061021092679</v>
      </c>
      <c r="G3" s="17">
        <f t="shared" ref="G3:G10" si="2">E3+2*F3</f>
        <v>0.177773424640389</v>
      </c>
      <c r="H3" s="17">
        <f t="shared" ref="H3:H10" si="3">$B$13*(G3*G3/4-E3*E3/4)*$B$4*$B$11*10^-3</f>
        <v>5.91769230769231</v>
      </c>
      <c r="I3" s="17">
        <f t="shared" ref="I3:I10" si="4">$B$7*H3</f>
        <v>147942.307692308</v>
      </c>
      <c r="J3" s="17">
        <f t="shared" ref="J3:J11" si="5">0.5*($B$5+$B$6*$B$4/E3)*D3^2/$B$12*10^-3</f>
        <v>99.4274215967117</v>
      </c>
      <c r="K3" s="17">
        <f t="shared" ref="K3:K10" si="6">$B$2*$B$12*J3/$B$3</f>
        <v>6.93679685558454</v>
      </c>
      <c r="L3" s="17">
        <f t="shared" ref="L3:L10" si="7">K3*$B$9</f>
        <v>27747.1874223382</v>
      </c>
      <c r="M3" s="17">
        <f t="shared" ref="M3:M10" si="8">L3*$B$8</f>
        <v>9249.06247411272</v>
      </c>
      <c r="N3" s="18">
        <f t="shared" ref="N3:N10" si="9">$B$10*I3+M3</f>
        <v>31440.4086279589</v>
      </c>
    </row>
    <row r="4" spans="1:14">
      <c r="A4" s="6" t="s">
        <v>13</v>
      </c>
      <c r="B4" s="7">
        <v>175</v>
      </c>
      <c r="C4" s="5"/>
      <c r="D4" s="8">
        <f t="shared" ref="D4:D10" si="10">D3+$B$14</f>
        <v>2.95</v>
      </c>
      <c r="E4" s="8">
        <f t="shared" si="0"/>
        <v>0.160925949720532</v>
      </c>
      <c r="F4" s="8">
        <f t="shared" si="1"/>
        <v>0.00804629748602662</v>
      </c>
      <c r="G4" s="8">
        <f t="shared" si="2"/>
        <v>0.177018544692586</v>
      </c>
      <c r="H4" s="8">
        <f t="shared" si="3"/>
        <v>5.86754237288136</v>
      </c>
      <c r="I4" s="8">
        <f t="shared" si="4"/>
        <v>146688.559322034</v>
      </c>
      <c r="J4" s="8">
        <f t="shared" si="5"/>
        <v>101.435688584708</v>
      </c>
      <c r="K4" s="8">
        <f t="shared" si="6"/>
        <v>7.07690850590985</v>
      </c>
      <c r="L4" s="8">
        <f t="shared" si="7"/>
        <v>28307.6340236394</v>
      </c>
      <c r="M4" s="8">
        <f t="shared" si="8"/>
        <v>9435.87800787979</v>
      </c>
      <c r="N4" s="11">
        <f t="shared" si="9"/>
        <v>31439.1619061849</v>
      </c>
    </row>
    <row r="5" spans="1:14">
      <c r="A5" s="6" t="s">
        <v>14</v>
      </c>
      <c r="B5" s="7">
        <v>7</v>
      </c>
      <c r="C5" s="5"/>
      <c r="D5" s="5">
        <f t="shared" si="10"/>
        <v>2.975</v>
      </c>
      <c r="E5" s="5">
        <f t="shared" si="0"/>
        <v>0.16024836376484</v>
      </c>
      <c r="F5" s="5">
        <f t="shared" si="1"/>
        <v>0.00801241818824202</v>
      </c>
      <c r="G5" s="5">
        <f t="shared" si="2"/>
        <v>0.176273200141324</v>
      </c>
      <c r="H5" s="5">
        <f t="shared" si="3"/>
        <v>5.81823529411765</v>
      </c>
      <c r="I5" s="5">
        <f t="shared" si="4"/>
        <v>145455.882352941</v>
      </c>
      <c r="J5" s="5">
        <f t="shared" si="5"/>
        <v>103.467445993664</v>
      </c>
      <c r="K5" s="5">
        <f t="shared" si="6"/>
        <v>7.21865902281377</v>
      </c>
      <c r="L5" s="5">
        <f t="shared" si="7"/>
        <v>28874.6360912551</v>
      </c>
      <c r="M5" s="5">
        <f t="shared" si="8"/>
        <v>9624.87869708503</v>
      </c>
      <c r="N5" s="12">
        <f t="shared" si="9"/>
        <v>31443.2610500262</v>
      </c>
    </row>
    <row r="6" spans="1:14">
      <c r="A6" s="6" t="s">
        <v>15</v>
      </c>
      <c r="B6" s="7">
        <v>0.015</v>
      </c>
      <c r="C6" s="5"/>
      <c r="D6" s="5">
        <f t="shared" si="10"/>
        <v>3</v>
      </c>
      <c r="E6" s="5">
        <f t="shared" si="0"/>
        <v>0.159579265377944</v>
      </c>
      <c r="F6" s="5">
        <f t="shared" si="1"/>
        <v>0.00797896326889722</v>
      </c>
      <c r="G6" s="5">
        <f t="shared" si="2"/>
        <v>0.175537191915739</v>
      </c>
      <c r="H6" s="5">
        <f t="shared" si="3"/>
        <v>5.76975</v>
      </c>
      <c r="I6" s="5">
        <f t="shared" si="4"/>
        <v>144243.75</v>
      </c>
      <c r="J6" s="5">
        <f t="shared" si="5"/>
        <v>105.522774650726</v>
      </c>
      <c r="K6" s="5">
        <f t="shared" si="6"/>
        <v>7.3620540453995</v>
      </c>
      <c r="L6" s="5">
        <f t="shared" si="7"/>
        <v>29448.216181598</v>
      </c>
      <c r="M6" s="5">
        <f t="shared" si="8"/>
        <v>9816.07206053266</v>
      </c>
      <c r="N6" s="12">
        <f t="shared" si="9"/>
        <v>31452.6345605327</v>
      </c>
    </row>
    <row r="7" spans="1:14">
      <c r="A7" s="6" t="s">
        <v>16</v>
      </c>
      <c r="B7" s="7">
        <f>2.5*10^4</f>
        <v>25000</v>
      </c>
      <c r="C7" s="5"/>
      <c r="D7" s="9">
        <f t="shared" si="10"/>
        <v>3.025</v>
      </c>
      <c r="E7" s="9">
        <f t="shared" si="0"/>
        <v>0.158918478832006</v>
      </c>
      <c r="F7" s="9">
        <f t="shared" si="1"/>
        <v>0.0079459239416003</v>
      </c>
      <c r="G7" s="9">
        <f t="shared" si="2"/>
        <v>0.174810326715207</v>
      </c>
      <c r="H7" s="9">
        <f t="shared" si="3"/>
        <v>5.72206611570249</v>
      </c>
      <c r="I7" s="9">
        <f t="shared" si="4"/>
        <v>143051.652892562</v>
      </c>
      <c r="J7" s="9">
        <f t="shared" si="5"/>
        <v>107.601755044131</v>
      </c>
      <c r="K7" s="9">
        <f t="shared" si="6"/>
        <v>7.50709918912542</v>
      </c>
      <c r="L7" s="9">
        <f t="shared" si="7"/>
        <v>30028.3967565017</v>
      </c>
      <c r="M7" s="9">
        <f t="shared" si="8"/>
        <v>10009.4655855006</v>
      </c>
      <c r="N7" s="13">
        <f t="shared" si="9"/>
        <v>31467.2135193849</v>
      </c>
    </row>
    <row r="8" spans="1:14">
      <c r="A8" s="6" t="s">
        <v>17</v>
      </c>
      <c r="B8" s="7">
        <v>0.333333333333333</v>
      </c>
      <c r="C8" s="5"/>
      <c r="D8" s="5">
        <f t="shared" si="10"/>
        <v>3.05</v>
      </c>
      <c r="E8" s="5">
        <f t="shared" si="0"/>
        <v>0.158265833450976</v>
      </c>
      <c r="F8" s="5">
        <f t="shared" si="1"/>
        <v>0.00791329167254882</v>
      </c>
      <c r="G8" s="5">
        <f t="shared" si="2"/>
        <v>0.174092416796074</v>
      </c>
      <c r="H8" s="5">
        <f t="shared" si="3"/>
        <v>5.67516393442623</v>
      </c>
      <c r="I8" s="5">
        <f t="shared" si="4"/>
        <v>141879.098360656</v>
      </c>
      <c r="J8" s="5">
        <f t="shared" si="5"/>
        <v>109.704467327435</v>
      </c>
      <c r="K8" s="5">
        <f t="shared" si="6"/>
        <v>7.65380004610015</v>
      </c>
      <c r="L8" s="5">
        <f t="shared" si="7"/>
        <v>30615.2001844006</v>
      </c>
      <c r="M8" s="5">
        <f t="shared" si="8"/>
        <v>10205.0667281335</v>
      </c>
      <c r="N8" s="12">
        <f t="shared" si="9"/>
        <v>31486.9314822319</v>
      </c>
    </row>
    <row r="9" spans="1:14">
      <c r="A9" s="6" t="s">
        <v>18</v>
      </c>
      <c r="B9" s="7">
        <v>4000</v>
      </c>
      <c r="C9" s="5"/>
      <c r="D9" s="5">
        <f t="shared" si="10"/>
        <v>3.075</v>
      </c>
      <c r="E9" s="5">
        <f t="shared" si="0"/>
        <v>0.157621163425395</v>
      </c>
      <c r="F9" s="5">
        <f t="shared" si="1"/>
        <v>0.00788105817126974</v>
      </c>
      <c r="G9" s="5">
        <f t="shared" si="2"/>
        <v>0.173383279767934</v>
      </c>
      <c r="H9" s="5">
        <f t="shared" si="3"/>
        <v>5.62902439024391</v>
      </c>
      <c r="I9" s="5">
        <f t="shared" si="4"/>
        <v>140725.609756098</v>
      </c>
      <c r="J9" s="5">
        <f t="shared" si="5"/>
        <v>111.830991323656</v>
      </c>
      <c r="K9" s="5">
        <f t="shared" si="6"/>
        <v>7.80216218537134</v>
      </c>
      <c r="L9" s="5">
        <f t="shared" si="7"/>
        <v>31208.6487414854</v>
      </c>
      <c r="M9" s="5">
        <f t="shared" si="8"/>
        <v>10402.8829138284</v>
      </c>
      <c r="N9" s="12">
        <f t="shared" si="9"/>
        <v>31511.7243772431</v>
      </c>
    </row>
    <row r="10" ht="15.75" spans="1:14">
      <c r="A10" s="6" t="s">
        <v>19</v>
      </c>
      <c r="B10" s="7">
        <v>0.15</v>
      </c>
      <c r="C10" s="5"/>
      <c r="D10" s="5">
        <f t="shared" si="10"/>
        <v>3.1</v>
      </c>
      <c r="E10" s="5">
        <f t="shared" si="0"/>
        <v>0.156984307635419</v>
      </c>
      <c r="F10" s="5">
        <f t="shared" si="1"/>
        <v>0.00784921538177097</v>
      </c>
      <c r="G10" s="5">
        <f t="shared" si="2"/>
        <v>0.172682738398961</v>
      </c>
      <c r="H10" s="5">
        <f t="shared" si="3"/>
        <v>5.58362903225807</v>
      </c>
      <c r="I10" s="5">
        <f t="shared" si="4"/>
        <v>139590.725806452</v>
      </c>
      <c r="J10" s="5">
        <f t="shared" si="5"/>
        <v>113.981406529325</v>
      </c>
      <c r="K10" s="5">
        <f t="shared" si="6"/>
        <v>7.95219115320871</v>
      </c>
      <c r="L10" s="5">
        <f t="shared" si="7"/>
        <v>31808.7646128348</v>
      </c>
      <c r="M10" s="5">
        <f t="shared" si="8"/>
        <v>10602.9215376116</v>
      </c>
      <c r="N10" s="14">
        <f t="shared" si="9"/>
        <v>31541.5304085794</v>
      </c>
    </row>
    <row r="11" spans="1:14">
      <c r="A11" s="6" t="s">
        <v>20</v>
      </c>
      <c r="B11" s="7">
        <v>7850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21</v>
      </c>
      <c r="N11" s="15" t="str">
        <f>"N"&amp;MATCH(MIN(N2:N10),N:N,0)</f>
        <v>N4</v>
      </c>
    </row>
    <row r="12" spans="1:14">
      <c r="A12" s="6" t="s">
        <v>22</v>
      </c>
      <c r="B12" s="7">
        <v>0.001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1" t="s">
        <v>23</v>
      </c>
      <c r="N12" s="15">
        <f>MIN(N2:N10)</f>
        <v>31439.1619061849</v>
      </c>
    </row>
    <row r="13" spans="1:14">
      <c r="A13" s="6" t="s">
        <v>24</v>
      </c>
      <c r="B13" s="7">
        <v>3.1415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/>
    </row>
    <row r="14" spans="1:14">
      <c r="A14" s="6" t="s">
        <v>25</v>
      </c>
      <c r="B14" s="7">
        <v>0.025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</row>
  </sheetData>
  <pageMargins left="0.699305555555556" right="0.699305555555556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N14" sqref="A1:N14"/>
    </sheetView>
  </sheetViews>
  <sheetFormatPr defaultColWidth="9" defaultRowHeight="15"/>
  <cols>
    <col min="1" max="1" width="14.7142857142857" style="1" customWidth="1"/>
    <col min="2" max="2" width="9.42857142857143" style="1" customWidth="1"/>
    <col min="3" max="3" width="9.14285714285714" style="1"/>
    <col min="4" max="4" width="6.28571428571429" style="1" customWidth="1"/>
    <col min="5" max="7" width="5.42857142857143" style="1" customWidth="1"/>
    <col min="8" max="8" width="7.42857142857143" style="1" customWidth="1"/>
    <col min="9" max="9" width="11.4285714285714" style="1" customWidth="1"/>
    <col min="10" max="10" width="8" style="1" customWidth="1"/>
    <col min="11" max="11" width="7" style="1" customWidth="1"/>
    <col min="12" max="13" width="9.42857142857143" style="1" customWidth="1"/>
    <col min="14" max="14" width="14.7142857142857" style="1" customWidth="1"/>
    <col min="15" max="15" width="28" style="1" customWidth="1"/>
    <col min="16" max="16384" width="9.14285714285714" style="1"/>
  </cols>
  <sheetData>
    <row r="1" ht="15.75" spans="1:14">
      <c r="A1" s="5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</row>
    <row r="2" spans="1:14">
      <c r="A2" s="6" t="s">
        <v>11</v>
      </c>
      <c r="B2" s="7">
        <v>60</v>
      </c>
      <c r="C2" s="5"/>
      <c r="D2" s="5">
        <v>1.5</v>
      </c>
      <c r="E2" s="5">
        <f>SQRT(4*$B$2*$B$12/$B$13/D2)</f>
        <v>0.225679161371024</v>
      </c>
      <c r="F2" s="5">
        <f>0.05*E2</f>
        <v>0.0112839580685512</v>
      </c>
      <c r="G2" s="5">
        <f>E2+2*F2</f>
        <v>0.248247077508127</v>
      </c>
      <c r="H2" s="5">
        <f>$B$13*(G2*G2/4-E2*E2/4)*$B$4*$B$11*10^-3</f>
        <v>11.5395</v>
      </c>
      <c r="I2" s="5">
        <f>$B$7*H2</f>
        <v>288487.5</v>
      </c>
      <c r="J2" s="5">
        <f>0.5*($B$5+$B$6*$B$4/E2)*D2^2/$B$12*10^-3</f>
        <v>20.960501479443</v>
      </c>
      <c r="K2" s="5">
        <f>$B$2*$B$12*J2/$B$3</f>
        <v>1.46236056833324</v>
      </c>
      <c r="L2" s="5">
        <f>K2*$B$9</f>
        <v>5849.44227333294</v>
      </c>
      <c r="M2" s="5">
        <f>L2*$B$8</f>
        <v>17548.3268199988</v>
      </c>
      <c r="N2" s="10">
        <f>$B$10*I2+M2</f>
        <v>60821.4518199988</v>
      </c>
    </row>
    <row r="3" spans="1:14">
      <c r="A3" s="6" t="s">
        <v>12</v>
      </c>
      <c r="B3" s="7">
        <v>0.86</v>
      </c>
      <c r="C3" s="5"/>
      <c r="D3" s="8">
        <f>D2+$B$14</f>
        <v>1.525</v>
      </c>
      <c r="E3" s="8">
        <f t="shared" ref="E3:E10" si="0">SQRT(4*$B$2*$B$12/$B$13/D3)</f>
        <v>0.223821688126652</v>
      </c>
      <c r="F3" s="8">
        <f t="shared" ref="F3:F10" si="1">0.05*E3</f>
        <v>0.0111910844063326</v>
      </c>
      <c r="G3" s="8">
        <f t="shared" ref="G3:G10" si="2">E3+2*F3</f>
        <v>0.246203856939317</v>
      </c>
      <c r="H3" s="8">
        <f t="shared" ref="H3:H10" si="3">$B$13*(G3*G3/4-E3*E3/4)*$B$4*$B$11*10^-3</f>
        <v>11.3503278688525</v>
      </c>
      <c r="I3" s="8">
        <f t="shared" ref="I3:I10" si="4">$B$7*H3</f>
        <v>283758.196721311</v>
      </c>
      <c r="J3" s="8">
        <f t="shared" ref="J3:J11" si="5">0.5*($B$5+$B$6*$B$4/E3)*D3^2/$B$12*10^-3</f>
        <v>21.7772524654325</v>
      </c>
      <c r="K3" s="8">
        <f t="shared" ref="K3:K10" si="6">$B$2*$B$12*J3/$B$3</f>
        <v>1.51934319526273</v>
      </c>
      <c r="L3" s="8">
        <f t="shared" ref="L3:L10" si="7">K3*$B$9</f>
        <v>6077.37278105094</v>
      </c>
      <c r="M3" s="8">
        <f t="shared" ref="M3:M10" si="8">L3*$B$8</f>
        <v>18232.1183431528</v>
      </c>
      <c r="N3" s="11">
        <f t="shared" ref="N3:N10" si="9">$B$10*I3+M3</f>
        <v>60795.8478513495</v>
      </c>
    </row>
    <row r="4" spans="1:14">
      <c r="A4" s="6" t="s">
        <v>13</v>
      </c>
      <c r="B4" s="7">
        <v>175</v>
      </c>
      <c r="C4" s="5"/>
      <c r="D4" s="5">
        <f t="shared" ref="D4:D10" si="10">D3+$B$14</f>
        <v>1.55</v>
      </c>
      <c r="E4" s="5">
        <f t="shared" si="0"/>
        <v>0.22200933693776</v>
      </c>
      <c r="F4" s="5">
        <f t="shared" si="1"/>
        <v>0.011100466846888</v>
      </c>
      <c r="G4" s="5">
        <f t="shared" si="2"/>
        <v>0.244210270631536</v>
      </c>
      <c r="H4" s="5">
        <f t="shared" si="3"/>
        <v>11.1672580645161</v>
      </c>
      <c r="I4" s="5">
        <f t="shared" si="4"/>
        <v>279181.451612903</v>
      </c>
      <c r="J4" s="5">
        <f t="shared" si="5"/>
        <v>22.6121222252142</v>
      </c>
      <c r="K4" s="5">
        <f t="shared" si="6"/>
        <v>1.57758992268936</v>
      </c>
      <c r="L4" s="5">
        <f t="shared" si="7"/>
        <v>6310.35969075744</v>
      </c>
      <c r="M4" s="5">
        <f t="shared" si="8"/>
        <v>18931.0790722723</v>
      </c>
      <c r="N4" s="12">
        <f t="shared" si="9"/>
        <v>60808.2968142078</v>
      </c>
    </row>
    <row r="5" spans="1:14">
      <c r="A5" s="6" t="s">
        <v>14</v>
      </c>
      <c r="B5" s="7">
        <v>7</v>
      </c>
      <c r="C5" s="5"/>
      <c r="D5" s="5">
        <f t="shared" si="10"/>
        <v>1.575</v>
      </c>
      <c r="E5" s="5">
        <f t="shared" si="0"/>
        <v>0.220240310044946</v>
      </c>
      <c r="F5" s="5">
        <f t="shared" si="1"/>
        <v>0.0110120155022473</v>
      </c>
      <c r="G5" s="5">
        <f t="shared" si="2"/>
        <v>0.242264341049441</v>
      </c>
      <c r="H5" s="5">
        <f t="shared" si="3"/>
        <v>10.99</v>
      </c>
      <c r="I5" s="5">
        <f t="shared" si="4"/>
        <v>274750</v>
      </c>
      <c r="J5" s="5">
        <f t="shared" si="5"/>
        <v>23.4652229572038</v>
      </c>
      <c r="K5" s="5">
        <f t="shared" si="6"/>
        <v>1.63710857840957</v>
      </c>
      <c r="L5" s="5">
        <f t="shared" si="7"/>
        <v>6548.43431363827</v>
      </c>
      <c r="M5" s="5">
        <f t="shared" si="8"/>
        <v>19645.3029409148</v>
      </c>
      <c r="N5" s="12">
        <f t="shared" si="9"/>
        <v>60857.8029409148</v>
      </c>
    </row>
    <row r="6" spans="1:14">
      <c r="A6" s="6" t="s">
        <v>15</v>
      </c>
      <c r="B6" s="7">
        <v>0.015</v>
      </c>
      <c r="C6" s="5"/>
      <c r="D6" s="5">
        <f t="shared" si="10"/>
        <v>1.6</v>
      </c>
      <c r="E6" s="5">
        <f t="shared" si="0"/>
        <v>0.218512908394008</v>
      </c>
      <c r="F6" s="5">
        <f t="shared" si="1"/>
        <v>0.0109256454197004</v>
      </c>
      <c r="G6" s="5">
        <f t="shared" si="2"/>
        <v>0.240364199233409</v>
      </c>
      <c r="H6" s="5">
        <f t="shared" si="3"/>
        <v>10.81828125</v>
      </c>
      <c r="I6" s="5">
        <f t="shared" si="4"/>
        <v>270457.03125</v>
      </c>
      <c r="J6" s="5">
        <f t="shared" si="5"/>
        <v>24.336665958523</v>
      </c>
      <c r="K6" s="5">
        <f t="shared" si="6"/>
        <v>1.69790692733881</v>
      </c>
      <c r="L6" s="5">
        <f t="shared" si="7"/>
        <v>6791.62770935525</v>
      </c>
      <c r="M6" s="5">
        <f t="shared" si="8"/>
        <v>20374.8831280658</v>
      </c>
      <c r="N6" s="12">
        <f t="shared" si="9"/>
        <v>60943.4378155658</v>
      </c>
    </row>
    <row r="7" spans="1:14">
      <c r="A7" s="6" t="s">
        <v>16</v>
      </c>
      <c r="B7" s="7">
        <f>2.5*10^4</f>
        <v>25000</v>
      </c>
      <c r="C7" s="5"/>
      <c r="D7" s="9">
        <f t="shared" si="10"/>
        <v>1.625</v>
      </c>
      <c r="E7" s="9">
        <f t="shared" si="0"/>
        <v>0.216825524775735</v>
      </c>
      <c r="F7" s="9">
        <f t="shared" si="1"/>
        <v>0.0108412762387867</v>
      </c>
      <c r="G7" s="9">
        <f t="shared" si="2"/>
        <v>0.238508077253308</v>
      </c>
      <c r="H7" s="9">
        <f t="shared" si="3"/>
        <v>10.6518461538462</v>
      </c>
      <c r="I7" s="9">
        <f t="shared" si="4"/>
        <v>266296.153846154</v>
      </c>
      <c r="J7" s="9">
        <f t="shared" si="5"/>
        <v>25.2265616463776</v>
      </c>
      <c r="K7" s="9">
        <f t="shared" si="6"/>
        <v>1.75999267300309</v>
      </c>
      <c r="L7" s="9">
        <f t="shared" si="7"/>
        <v>7039.97069201234</v>
      </c>
      <c r="M7" s="9">
        <f t="shared" si="8"/>
        <v>21119.912076037</v>
      </c>
      <c r="N7" s="13">
        <f t="shared" si="9"/>
        <v>61064.3351529601</v>
      </c>
    </row>
    <row r="8" spans="1:14">
      <c r="A8" s="6" t="s">
        <v>17</v>
      </c>
      <c r="B8" s="7">
        <f>1*3</f>
        <v>3</v>
      </c>
      <c r="C8" s="5"/>
      <c r="D8" s="5">
        <f t="shared" si="10"/>
        <v>1.65</v>
      </c>
      <c r="E8" s="5">
        <f t="shared" si="0"/>
        <v>0.215176637539591</v>
      </c>
      <c r="F8" s="5">
        <f t="shared" si="1"/>
        <v>0.0107588318769795</v>
      </c>
      <c r="G8" s="5">
        <f t="shared" si="2"/>
        <v>0.23669430129355</v>
      </c>
      <c r="H8" s="5">
        <f t="shared" si="3"/>
        <v>10.4904545454545</v>
      </c>
      <c r="I8" s="5">
        <f t="shared" si="4"/>
        <v>262261.363636364</v>
      </c>
      <c r="J8" s="5">
        <f t="shared" si="5"/>
        <v>26.135019578604</v>
      </c>
      <c r="K8" s="5">
        <f t="shared" si="6"/>
        <v>1.82337345897237</v>
      </c>
      <c r="L8" s="5">
        <f t="shared" si="7"/>
        <v>7293.49383588948</v>
      </c>
      <c r="M8" s="5">
        <f t="shared" si="8"/>
        <v>21880.4815076684</v>
      </c>
      <c r="N8" s="12">
        <f t="shared" si="9"/>
        <v>61219.686053123</v>
      </c>
    </row>
    <row r="9" spans="1:14">
      <c r="A9" s="6" t="s">
        <v>18</v>
      </c>
      <c r="B9" s="7">
        <v>4000</v>
      </c>
      <c r="C9" s="5"/>
      <c r="D9" s="5">
        <f t="shared" si="10"/>
        <v>1.675</v>
      </c>
      <c r="E9" s="5">
        <f t="shared" si="0"/>
        <v>0.21356480482541</v>
      </c>
      <c r="F9" s="5">
        <f t="shared" si="1"/>
        <v>0.0106782402412705</v>
      </c>
      <c r="G9" s="5">
        <f t="shared" si="2"/>
        <v>0.234921285307951</v>
      </c>
      <c r="H9" s="5">
        <f t="shared" si="3"/>
        <v>10.3338805970149</v>
      </c>
      <c r="I9" s="5">
        <f t="shared" si="4"/>
        <v>258347.014925373</v>
      </c>
      <c r="J9" s="5">
        <f t="shared" si="5"/>
        <v>27.0621484734285</v>
      </c>
      <c r="K9" s="5">
        <f t="shared" si="6"/>
        <v>1.8880568702392</v>
      </c>
      <c r="L9" s="5">
        <f t="shared" si="7"/>
        <v>7552.22748095678</v>
      </c>
      <c r="M9" s="5">
        <f t="shared" si="8"/>
        <v>22656.6824428704</v>
      </c>
      <c r="N9" s="12">
        <f t="shared" si="9"/>
        <v>61408.7346816763</v>
      </c>
    </row>
    <row r="10" ht="15.75" spans="1:14">
      <c r="A10" s="6" t="s">
        <v>19</v>
      </c>
      <c r="B10" s="7">
        <v>0.15</v>
      </c>
      <c r="C10" s="5"/>
      <c r="D10" s="5">
        <f t="shared" si="10"/>
        <v>1.7</v>
      </c>
      <c r="E10" s="5">
        <f t="shared" si="0"/>
        <v>0.211988659263391</v>
      </c>
      <c r="F10" s="5">
        <f t="shared" si="1"/>
        <v>0.0105994329631695</v>
      </c>
      <c r="G10" s="5">
        <f t="shared" si="2"/>
        <v>0.23318752518973</v>
      </c>
      <c r="H10" s="5">
        <f t="shared" si="3"/>
        <v>10.1819117647059</v>
      </c>
      <c r="I10" s="5">
        <f t="shared" si="4"/>
        <v>254547.794117647</v>
      </c>
      <c r="J10" s="5">
        <f t="shared" si="5"/>
        <v>28.0080562284802</v>
      </c>
      <c r="K10" s="5">
        <f t="shared" si="6"/>
        <v>1.95405043454513</v>
      </c>
      <c r="L10" s="5">
        <f t="shared" si="7"/>
        <v>7816.20173818053</v>
      </c>
      <c r="M10" s="5">
        <f t="shared" si="8"/>
        <v>23448.6052145416</v>
      </c>
      <c r="N10" s="14">
        <f t="shared" si="9"/>
        <v>61630.7743321887</v>
      </c>
    </row>
    <row r="11" spans="1:14">
      <c r="A11" s="6" t="s">
        <v>20</v>
      </c>
      <c r="B11" s="7">
        <v>7850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21</v>
      </c>
      <c r="N11" s="15" t="str">
        <f>"N"&amp;MATCH(MIN(N2:N10),N:N,0)</f>
        <v>N3</v>
      </c>
    </row>
    <row r="12" spans="1:14">
      <c r="A12" s="6" t="s">
        <v>22</v>
      </c>
      <c r="B12" s="7">
        <v>0.001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1" t="s">
        <v>23</v>
      </c>
      <c r="N12" s="15">
        <f>MIN(N2:N10)</f>
        <v>60795.8478513495</v>
      </c>
    </row>
    <row r="13" spans="1:14">
      <c r="A13" s="6" t="s">
        <v>24</v>
      </c>
      <c r="B13" s="7">
        <v>3.1415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6"/>
    </row>
    <row r="14" spans="1:14">
      <c r="A14" s="6" t="s">
        <v>25</v>
      </c>
      <c r="B14" s="7">
        <v>0.025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</row>
  </sheetData>
  <pageMargins left="0.699305555555556" right="0.699305555555556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L21" sqref="L21"/>
    </sheetView>
  </sheetViews>
  <sheetFormatPr defaultColWidth="9" defaultRowHeight="15" outlineLevelRow="3" outlineLevelCol="1"/>
  <cols>
    <col min="1" max="1" width="14.7142857142857" style="1" customWidth="1"/>
    <col min="2" max="16384" width="9.14285714285714" style="1"/>
  </cols>
  <sheetData>
    <row r="1" spans="1:2">
      <c r="A1" s="2" t="s">
        <v>17</v>
      </c>
      <c r="B1" s="3" t="s">
        <v>0</v>
      </c>
    </row>
    <row r="2" spans="1:2">
      <c r="A2" s="3">
        <v>0.333333333333333</v>
      </c>
      <c r="B2" s="3">
        <v>2.95</v>
      </c>
    </row>
    <row r="3" spans="1:2">
      <c r="A3" s="3">
        <v>1</v>
      </c>
      <c r="B3" s="4">
        <v>2.125</v>
      </c>
    </row>
    <row r="4" spans="1:2">
      <c r="A4" s="3">
        <f>1*3</f>
        <v>3</v>
      </c>
      <c r="B4" s="4">
        <v>1.525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Расчет с шагом 0,25</vt:lpstr>
      <vt:lpstr>Изменение параметра Стр (дел.3)</vt:lpstr>
      <vt:lpstr>Изменение параметра Стр (умн.3)</vt:lpstr>
      <vt:lpstr>Оптимальная скорость(Стр)</vt:lpstr>
      <vt:lpstr>Изменение параметра Се(дел.3)</vt:lpstr>
      <vt:lpstr>Изменение Се (умн.3)</vt:lpstr>
      <vt:lpstr>Оптимальная скорость(Се)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</dc:creator>
  <cp:lastModifiedBy>USER</cp:lastModifiedBy>
  <dcterms:created xsi:type="dcterms:W3CDTF">2019-04-24T10:47:00Z</dcterms:created>
  <dcterms:modified xsi:type="dcterms:W3CDTF">2019-04-25T09:52:05Z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